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9975" firstSheet="13" activeTab="13"/>
  </bookViews>
  <sheets>
    <sheet name="งบแสดงฐานะการเงิน" sheetId="1" r:id="rId1"/>
    <sheet name="หมายเหตุ1ทั่วไป" sheetId="2" r:id="rId2"/>
    <sheet name="หมายเหตุ 2 งบทรัพย์สิน" sheetId="3" r:id="rId3"/>
    <sheet name="หมายเหตุ 3 ธนาคาร" sheetId="4" r:id="rId4"/>
    <sheet name="หมายเหตุอ4 รายได้ค้างรับ" sheetId="5" r:id="rId5"/>
    <sheet name="หมายเหตุ 5-7 ลูกหนี้ภาษี" sheetId="6" r:id="rId6"/>
    <sheet name="หมายเหตุ 8 ค้างจ่าย " sheetId="7" r:id="rId7"/>
    <sheet name=" ค้างจ่าย 60" sheetId="8" r:id="rId8"/>
    <sheet name="หมายเหตุ 9 เงินรับฝาก" sheetId="9" r:id="rId9"/>
    <sheet name="หมายเหตุ 10 เจ้าหนี้" sheetId="10" r:id="rId10"/>
    <sheet name="หมายเหตุ 11 เงินสะสม" sheetId="11" r:id="rId11"/>
    <sheet name="หมายเหตุ 11 เงินสะสม (2)" sheetId="12" r:id="rId12"/>
    <sheet name="หมายเหตุ 12 แนบท้ายเงินสะสม" sheetId="13" r:id="rId13"/>
    <sheet name="งบแสดงผลดำเนินงาน" sheetId="14" r:id="rId14"/>
    <sheet name="งบแสดงผลดำเนินงาน (2)" sheetId="15" r:id="rId15"/>
    <sheet name="หมายหเหตุ1แสดงผล" sheetId="16" r:id="rId16"/>
    <sheet name="หมายเหตุ 2 แสดงผล" sheetId="17" r:id="rId17"/>
    <sheet name="งบกลาง" sheetId="18" r:id="rId18"/>
    <sheet name="บริหารงานทั่วไป" sheetId="19" r:id="rId19"/>
    <sheet name="รักษาความสงบ" sheetId="20" r:id="rId20"/>
    <sheet name="การศึกษา" sheetId="21" r:id="rId21"/>
    <sheet name="สาธารณสุข" sheetId="22" r:id="rId22"/>
    <sheet name="สังคมสงเคราะห์" sheetId="23" r:id="rId23"/>
    <sheet name="เคหะและชุมชน" sheetId="24" r:id="rId24"/>
    <sheet name="อุตสาหกรรม" sheetId="25" r:id="rId25"/>
    <sheet name="แผนงานรวม" sheetId="26" r:id="rId26"/>
    <sheet name="แผนงานรวม (2)" sheetId="27" r:id="rId27"/>
  </sheets>
  <definedNames>
    <definedName name="_xlnm.Print_Titles" localSheetId="7">' ค้างจ่าย 60'!$3:$5</definedName>
    <definedName name="_xlnm.Print_Titles" localSheetId="15">'หมายหเหตุ1แสดงผล'!$1:$3</definedName>
    <definedName name="_xlnm.Print_Titles" localSheetId="10">'หมายเหตุ 11 เงินสะสม'!$1:$5</definedName>
    <definedName name="_xlnm.Print_Titles" localSheetId="11">'หมายเหตุ 11 เงินสะสม (2)'!$1:$5</definedName>
    <definedName name="_xlnm.Print_Titles" localSheetId="6">'หมายเหตุ 8 ค้างจ่าย '!$9:$9</definedName>
    <definedName name="_xlnm.Print_Titles" localSheetId="8">'หมายเหตุ 9 เงินรับฝาก'!$1:$5</definedName>
  </definedNames>
  <calcPr fullCalcOnLoad="1"/>
</workbook>
</file>

<file path=xl/sharedStrings.xml><?xml version="1.0" encoding="utf-8"?>
<sst xmlns="http://schemas.openxmlformats.org/spreadsheetml/2006/main" count="2718" uniqueCount="722">
  <si>
    <t>เทศบาลเมืองสวรรคโลก</t>
  </si>
  <si>
    <t>ประมาณการ</t>
  </si>
  <si>
    <t>หมวดภาษีอากร</t>
  </si>
  <si>
    <t>รวม</t>
  </si>
  <si>
    <t>หมวดรายได้จากทรัพย์สิน</t>
  </si>
  <si>
    <t>หมวดรายได้เบ็ดเตล็ด</t>
  </si>
  <si>
    <t>หมวดรายได้จากทุน</t>
  </si>
  <si>
    <t>หมวดภาษีจัดสรร</t>
  </si>
  <si>
    <t>ภาษีมูลค่าเพิ่มตาม พ.ร.บ. กำหนดแผนฯ</t>
  </si>
  <si>
    <t>หมวดเงินอุดหนุนทั่วไป</t>
  </si>
  <si>
    <t>เงินฝากธนาคาร ประเภทออมทรัพย์ 617-1-00146-5</t>
  </si>
  <si>
    <t>เงินฝากธนาคาร ประเภทออมทรัพย์ 617-1-45526-1</t>
  </si>
  <si>
    <t>เงินฝากธนาคาร ประเภทประจำ 617-2-08161-6</t>
  </si>
  <si>
    <t>เงินฝากธนาคาร ประเภทประจำ 617-2-10275-3</t>
  </si>
  <si>
    <t>เงินฝากธนาคาร ประเภทประจำ 617-2-13019-6</t>
  </si>
  <si>
    <t>เงินฝากธนาคาร ประเภทประจำ 302-21-000018-9</t>
  </si>
  <si>
    <t>เงินฝาก ก.ส.ท.</t>
  </si>
  <si>
    <t>เงินสะสม</t>
  </si>
  <si>
    <t>เงินทุนสำรองเงินสะสม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</si>
  <si>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</si>
  <si>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</si>
  <si>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</si>
  <si>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</si>
  <si>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</si>
  <si>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</si>
  <si>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</si>
  <si>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</si>
  <si>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</si>
  <si>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</si>
  <si>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จำนวนเงิน</t>
  </si>
  <si>
    <t>รวมรายรับ</t>
  </si>
  <si>
    <t>รวมรายจ่าย</t>
  </si>
  <si>
    <t>รายจ่ายค้างจ่าย</t>
  </si>
  <si>
    <t>ภาษีหัก ณ ที่จ่าย</t>
  </si>
  <si>
    <t>ค่าใช้จ่ายในการจัดเก็บภาษีบำรุงท้องที่ 5%</t>
  </si>
  <si>
    <t>เงินฝากค่าณาปนกิจสงเคราะห์</t>
  </si>
  <si>
    <t>เงินฝากประกันสัญญา/ซอง</t>
  </si>
  <si>
    <t>เงินฝากประกันสัญญาเช่าที่วางของขาย</t>
  </si>
  <si>
    <t>เงินประกันสัญญาเช่าที่วางของขายอาคารพาณิชย์</t>
  </si>
  <si>
    <t>เงินฝากประกันสัญญาเช่าอาคารพาณิชย์</t>
  </si>
  <si>
    <t>เงินฝากค่าไฟฟ้า</t>
  </si>
  <si>
    <t>เงินฝากค่าประปา</t>
  </si>
  <si>
    <t>เงินฝากโครงการประเมินผลผังเมืองรวม</t>
  </si>
  <si>
    <t>เงินฝากประกันสังคม</t>
  </si>
  <si>
    <t>เงินฝากค่ารักษาพยาบาล สปสช</t>
  </si>
  <si>
    <t>เงินฝากเงินทุนหมุนเวียน</t>
  </si>
  <si>
    <t>เงินฝากภาษีโรงเรือนและที่ดิน</t>
  </si>
  <si>
    <t>เงินฝากโครงการพัฒนาภาวะทางสมองฯ</t>
  </si>
  <si>
    <t>รวมทั้งสิ้น</t>
  </si>
  <si>
    <t>เงินฝากค่าเช่าตลาดรายเดือน</t>
  </si>
  <si>
    <t>ลูกหนี้ภาษีโรงเรือนและที่ดิน</t>
  </si>
  <si>
    <t>หมายเหตุประกอบงบแสดงฐานะการเงิน</t>
  </si>
  <si>
    <t>แหล่งเงิน</t>
  </si>
  <si>
    <t>แผนงาน</t>
  </si>
  <si>
    <t>งาน</t>
  </si>
  <si>
    <t>หมวด</t>
  </si>
  <si>
    <t>โครงการ</t>
  </si>
  <si>
    <t>เงินฝากธนาคาร ประเภทออมทรัพย์ 617-0-32928-9</t>
  </si>
  <si>
    <t>เงินฝากธนาคาร ประเภทประจำ 302-21-000034-1</t>
  </si>
  <si>
    <t>เงินฝากธนาคาร ประเภทประจำ 302-21-000035-9</t>
  </si>
  <si>
    <t>เงินฝากธนาคาร ประเภทประจำ 302-21-000036-7</t>
  </si>
  <si>
    <t>เงินฝากธนาคาร ประเภทประจำ 302-21-000033-3</t>
  </si>
  <si>
    <t>เงินฝากธนาคาร ประเภทออมทรัพย์ 302-13-000024-2</t>
  </si>
  <si>
    <t>รายได้จากรัฐบาลค้างรับ</t>
  </si>
  <si>
    <t>เงินประกันการใช้ไฟฟ้า</t>
  </si>
  <si>
    <t>เงินสด</t>
  </si>
  <si>
    <t>บริหารงานทั่วไป</t>
  </si>
  <si>
    <t>ครุภัณฑ์คอมพิวเตอร์</t>
  </si>
  <si>
    <t>งบแสดงฐานะการเงิน</t>
  </si>
  <si>
    <t>หมายเหตุ</t>
  </si>
  <si>
    <t>ทรัพย์สินตามงบทรัพย์สิน</t>
  </si>
  <si>
    <t>สินทรัพย์</t>
  </si>
  <si>
    <t>สินทรัพย์หมุนเวียน</t>
  </si>
  <si>
    <t>เงินสดและเงินฝากธนาคาร</t>
  </si>
  <si>
    <t>ลูกหนี้ค่าภาษี</t>
  </si>
  <si>
    <t>รวมสินทรัพย์หมุนเวียน</t>
  </si>
  <si>
    <t>สินทรัพย์ไม่หมุนเวียน</t>
  </si>
  <si>
    <t>ทรัพย์สินเกิดจากเงินกู้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</si>
  <si>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</si>
  <si>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</si>
  <si>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</si>
  <si>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ทุนทรัพย์สิน</t>
  </si>
  <si>
    <t>หนี้สิน</t>
  </si>
  <si>
    <t>หนี้สินหมุนเวียน</t>
  </si>
  <si>
    <t>เงินรับฝาก</t>
  </si>
  <si>
    <t>รวมหนี้สินหมุนเวียน</t>
  </si>
  <si>
    <t>หนี้สินไม่หมุนเวียน</t>
  </si>
  <si>
    <t>เจ้าหนี้เงินกู้</t>
  </si>
  <si>
    <t>รวมหนี้สินไม่หมุนเวียน</t>
  </si>
  <si>
    <t xml:space="preserve">รวมหนี้สิน </t>
  </si>
  <si>
    <t>รวมเงินสะสม</t>
  </si>
  <si>
    <t>รวมหนี้สินและเงินสะสม</t>
  </si>
  <si>
    <t>ฯลฯ</t>
  </si>
  <si>
    <t>ประเภทลูกหนี้</t>
  </si>
  <si>
    <t>ประจำปี</t>
  </si>
  <si>
    <t>จำนวนราย</t>
  </si>
  <si>
    <t>หมายเหตุ 7 ลูกหนี้อื่นๆ</t>
  </si>
  <si>
    <t>ลูกหนี้ค่า...................</t>
  </si>
  <si>
    <t>หมายเหตุ 8 สินทรัพย์หมุนเวียนอื่น</t>
  </si>
  <si>
    <t>เงินจ่ายล่วงหน้า</t>
  </si>
  <si>
    <t>ชื่อเจ้าหนี้</t>
  </si>
  <si>
    <t>โครงการที่ขอกู้</t>
  </si>
  <si>
    <t>จำนวนเงินที่ขอกู้</t>
  </si>
  <si>
    <t>สัญญากู้เงิน</t>
  </si>
  <si>
    <t>เลขที่</t>
  </si>
  <si>
    <t>ลงวันที่</t>
  </si>
  <si>
    <t>เงินต้นค้างชำระ</t>
  </si>
  <si>
    <t>ปีสิ้นสุดสัญญา</t>
  </si>
  <si>
    <t>รายรับสูงกว่ารายจ่ายจริง</t>
  </si>
  <si>
    <t xml:space="preserve">    ( เงินทุนสำรองเงินสะสม )</t>
  </si>
  <si>
    <t>บวก</t>
  </si>
  <si>
    <t>รับจริงสูงกว่ารายจ่ายจริงหลังหักเงินทุนสำรองเงินสะสม</t>
  </si>
  <si>
    <t>หัก</t>
  </si>
  <si>
    <t>จ่ายขาดเงินสะสม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</si>
  <si>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25 % ของรายรับจริงสูงกว่ารายจ่ายจริง</t>
    </r>
  </si>
  <si>
    <t>5. ทรัพย์สินเกิดจากเงินกู้ที่ชำระหนี้แล้ว</t>
  </si>
  <si>
    <t xml:space="preserve">   (ผลต่างระหว่างทรัพย์สินเกิดจากเงินกู้และเจ้าหนี้เงินกู้)</t>
  </si>
  <si>
    <t>6. เงินสะสมที่สามารถนำไปใช้ได้</t>
  </si>
  <si>
    <t>เงินฝากโครงการตรวจโรคความดันเบาหวาน</t>
  </si>
  <si>
    <t>เงินรับฝากโครงการตรวจคัดกรองตาต้อกระจกฯ</t>
  </si>
  <si>
    <t>เงินรับฝากโครงการควบคุมโรคติดต่อฯ</t>
  </si>
  <si>
    <t>เงินรับฝากโครงการปลอดภัยใส่ใจผู้บริโภค</t>
  </si>
  <si>
    <t>เงินรับฝากโครงการป้องกันโรควัณโรค</t>
  </si>
  <si>
    <t>เงินรับฝากโครงการอนามัยแม่และเด็กแรกเกิด - 2 ปี</t>
  </si>
  <si>
    <t>เงินรับฝากโครงการคลีนิค-เบาหวาน ความดัน ใกล้บ้าน</t>
  </si>
  <si>
    <t>เงินรับฝากโครงการตรวจหาสารเคมีตกค้างในร่างกาย</t>
  </si>
  <si>
    <t>เงินรับฝากโครงการศูนย์ผู้สูงวัยเทศบาลเมืองสวรรคโลก</t>
  </si>
  <si>
    <t>โครงการฟื้นฟูและพัฒนาศักยภาพผู้พิการโดยชุมชนฯ</t>
  </si>
  <si>
    <t xml:space="preserve">เงินฝากธนาคาร ออมสิน </t>
  </si>
  <si>
    <t xml:space="preserve">เงินฝากธนาคาร กรุงไทย </t>
  </si>
  <si>
    <t>เงินฝากธนาคาร อาคารสงเคราะห์</t>
  </si>
  <si>
    <t>ก.ส.ท.</t>
  </si>
  <si>
    <t>ธนาคารกรุงไทย</t>
  </si>
  <si>
    <t>ก่อสร้างอาคารตลาดสดเทศบาล</t>
  </si>
  <si>
    <t>ก่อสร้างระบบป้องกันน้ำท่วมริมแม่น้ำยมฝั่งตะวันออก</t>
  </si>
  <si>
    <t>ก่อสร้างอาคารสำนักงานเทศบาลเมืองสวรรคโลก</t>
  </si>
  <si>
    <t>97/97/2550</t>
  </si>
  <si>
    <t>352/352/2550</t>
  </si>
  <si>
    <t>ทั้งนี้ องค์กรปกครองส่วนท้องถิ่นมียอดเงินที่ได้รับอนุมัติให้กู้เงินหรือทำสัญญากู้เงินแล้วอยู่ระหว่างการรับเงิน จำนวน        -      บาท</t>
  </si>
  <si>
    <t>ครุภัณฑ์ยานพาหนะและขนส่ง</t>
  </si>
  <si>
    <t>ค่าก่อสร้างสิ่งสาธารณูปการ</t>
  </si>
  <si>
    <t>ค่าบริการสื่อสารและโทรคมนาคม</t>
  </si>
  <si>
    <t>ค่าอาหารเสริม (นม)</t>
  </si>
  <si>
    <t>ค่าก่อสร้างสิ่งสาธารณูปโภค</t>
  </si>
  <si>
    <t>ชำระหนี้เจ้าหนี้เงินกู้</t>
  </si>
  <si>
    <t>1. เงินฝาก ก.ส.ท.</t>
  </si>
  <si>
    <t>2. ลูกหนี้ค่าภาษีโรงเรือนและที่ดิน</t>
  </si>
  <si>
    <t>3. เงินประกันการใช้ไฟฟ้า</t>
  </si>
  <si>
    <t>4. ลูกหนี้เงินสะสม</t>
  </si>
  <si>
    <t>เงินรับฝากรอคืนจังหวัด</t>
  </si>
  <si>
    <t>เงินงบประมาณ</t>
  </si>
  <si>
    <t>บาท</t>
  </si>
  <si>
    <t>งานบริหารทั่วไป</t>
  </si>
  <si>
    <t>งานวางแผนสถิติและวิชาการ</t>
  </si>
  <si>
    <t>งานบริหารงานคลัง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</si>
  <si>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</si>
  <si>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</si>
  <si>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งานศึกษาไม่กำหนดระดับ</t>
  </si>
  <si>
    <t>งานบริหารทั่วไปเกี่ยวกับสาธารณสุข</t>
  </si>
  <si>
    <t>งานศูนย์บริการสาธารณสุข</t>
  </si>
  <si>
    <t>งานกำจัดขยะมูลฝอยและสิ่งปฏิกูล</t>
  </si>
  <si>
    <t>แผนงานบริหารทั่วไป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</si>
  <si>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</si>
  <si>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</si>
  <si>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</si>
  <si>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แผนงานสังคมสงเคราะห์</t>
  </si>
  <si>
    <t>แผนงานเคหะและชุมชน</t>
  </si>
  <si>
    <t>แผนงานอุตสาหกรรมและการโยธา</t>
  </si>
  <si>
    <t>แผนงานงบกลาง</t>
  </si>
  <si>
    <t>งบแสดงผลการดำเนินงานจ่ายจากเงินรายรับ</t>
  </si>
  <si>
    <t xml:space="preserve">รายจ่าย </t>
  </si>
  <si>
    <t xml:space="preserve">รายรับ </t>
  </si>
  <si>
    <t>หมายเหตุ ประกอบงบแสดงผลการดำเนินงานจ่ายจากเงินรายรับ</t>
  </si>
  <si>
    <t xml:space="preserve">หมายเหตุ 1 </t>
  </si>
  <si>
    <t>ครุภัณฑ์ จ่ายจากเงินรายรับ</t>
  </si>
  <si>
    <t>จำนวน</t>
  </si>
  <si>
    <t>ครุภัณฑ์การเกษตร</t>
  </si>
  <si>
    <t>ครุภัณฑ์งานบ้านงานครัว</t>
  </si>
  <si>
    <t>ครุภัณฑ์สำนักงาน</t>
  </si>
  <si>
    <t>เงินรับฝากโครงการ อย.น้อย</t>
  </si>
  <si>
    <t>1</t>
  </si>
  <si>
    <t>6</t>
  </si>
  <si>
    <t>7</t>
  </si>
  <si>
    <t>10</t>
  </si>
  <si>
    <t>8</t>
  </si>
  <si>
    <t>19</t>
  </si>
  <si>
    <t>11</t>
  </si>
  <si>
    <t>9</t>
  </si>
  <si>
    <t>20</t>
  </si>
  <si>
    <t>เงินสะสม 1 ตุลาคม 2559</t>
  </si>
  <si>
    <t>จำหน่ายหนี้สูญ</t>
  </si>
  <si>
    <t>บำเหน็จตกทอด</t>
  </si>
  <si>
    <t xml:space="preserve">เงินบำนาญ </t>
  </si>
  <si>
    <t xml:space="preserve">เงินช่วยค่าครองชีพผู้รับบำนาญ (ชคบ) </t>
  </si>
  <si>
    <t>(3,734,696.80+88,617.60+58,777.20+27,492.56)</t>
  </si>
  <si>
    <t>(665,758.80+22,154.40+14,694.30+6,873.14)</t>
  </si>
  <si>
    <t xml:space="preserve">บำเหน็จดำรงชีพ </t>
  </si>
  <si>
    <t>เงินรับฝากอื่น นำส่งคืนกรมส่งเสริมการปกครองท้องถิ่น</t>
  </si>
  <si>
    <t>เงินรับฝากเบี้ยยังชีพผู้พิการ (ปี2559)</t>
  </si>
  <si>
    <t>ลำดับ
ที่</t>
  </si>
  <si>
    <t>ประเภทรายจ่าย</t>
  </si>
  <si>
    <t>แผนงานบริหารงานทั่วไป</t>
  </si>
  <si>
    <t>- เก้าอี้บุนวม ขาเหล็ก จำนวน  200  ตัว</t>
  </si>
  <si>
    <t>2</t>
  </si>
  <si>
    <t>- เครื่องปรับอากาศแบบแยกส่วน  จำนวน 2 เครื่อง</t>
  </si>
  <si>
    <t>3</t>
  </si>
  <si>
    <t>- โต๊ะขาเหล็กชุมโครเมี่ยมพับได้  จำนวน 40 ตัว</t>
  </si>
  <si>
    <t>4</t>
  </si>
  <si>
    <t>- รถบรรทุก(ดีเซล) จำนวน  1  คัน</t>
  </si>
  <si>
    <t>5</t>
  </si>
  <si>
    <t>ครุภัณฑ์โฆษณาและเผยแพร่</t>
  </si>
  <si>
    <t>- กล้องถ่ายภาพ ระบบดิจิตอลความละเอียด 16 ล้านพิกเซล จำนวน 1  ตัว</t>
  </si>
  <si>
    <t>ชุดกล้องวงจรปิด 8 ตัว พร้อมเครื่องบันทึก 8 ช่อง/ชุด จำนวน 3 ชุด</t>
  </si>
  <si>
    <t>- ผ้าม่านพร้อมอุปกรณ์ติดตั้ง</t>
  </si>
  <si>
    <t xml:space="preserve">- เครื่องคอมพิวเตอร์สำหรับงานสำนักงาน * (จอขนาดไม่น้อยกว่า 19 นิ้ว) ราคา  16,000  บาท  จำนวน 2 เครื่อง
</t>
  </si>
  <si>
    <t>- เครื่องพิมพ์ชนิดเลเซอร์   จำนวน 2 เครื่อง</t>
  </si>
  <si>
    <t>- เครื่องสำรองไฟฟ้าคอมพิวเตอร์ ขนาด 800 VA จำนวน 2 เครื่อง</t>
  </si>
  <si>
    <t>เครื่องสำรองไฟฟ้าคอมพิวเตอร์ ขนาด 800 VA จำนวน 2 เครื่อง</t>
  </si>
  <si>
    <t>12</t>
  </si>
  <si>
    <t>อาคารต่าง ๆ</t>
  </si>
  <si>
    <t>- โครงการปรับปรุงหลังคา(อาคารกองสวัสดิการสังคม)</t>
  </si>
  <si>
    <t>13</t>
  </si>
  <si>
    <t>- โครงการปรับปรุงหลังคาอาคารห้องประชุม</t>
  </si>
  <si>
    <t>14</t>
  </si>
  <si>
    <t>-เครื่องมัลติมีเดียโปรเจคเตอร์พร้อมจอและอุปกรณ์ติดตั้ง  จำนวน 2 ชุด</t>
  </si>
  <si>
    <t>15</t>
  </si>
  <si>
    <t>เครื่องพิมพ์ Multifuntion แบบฉีดหมึก (Inkjet) จำนวน 2 ตัว</t>
  </si>
  <si>
    <t>16</t>
  </si>
  <si>
    <t>- เครื่องถ่ายเอกสาร Multifunction  จำนวน 1 เครื่อง</t>
  </si>
  <si>
    <t>17</t>
  </si>
  <si>
    <t>- เครื่องทำลายเอกสาร  จำนวน 1  เครื่อง</t>
  </si>
  <si>
    <t>18</t>
  </si>
  <si>
    <t>- เครื่องคอมพิวเตอร์สำหรับประมวลผล(แบบที่ 2) จำนวน 5 เครื่อง</t>
  </si>
  <si>
    <t>- เครื่องพิมพ์ชนิดเลเซอร์  จำนวน 1 เครื่อง</t>
  </si>
  <si>
    <t>-เครื่องพิมพ์ Multifunction แบบฉีดหมึก จำนวน 1 เครื่อง</t>
  </si>
  <si>
    <t>21</t>
  </si>
  <si>
    <t>เครื่องพิมพ์ แบบฉีดหมึก (Inkjet)</t>
  </si>
  <si>
    <t>22</t>
  </si>
  <si>
    <t>3.เครื่องคอมพิวเตอร์แบบประมวลแบบ 2 จำนวน 1 ชุด</t>
  </si>
  <si>
    <t>23</t>
  </si>
  <si>
    <t>4.เครื่องพิมพ์ชนิด Multifunction ฉีดหมึก จำนวน 1 เครื่อง</t>
  </si>
  <si>
    <t>24</t>
  </si>
  <si>
    <t>5.เครื่องสำรองไฟ(คอมพิวเตอร์) จำนวน 1 เครื่อง</t>
  </si>
  <si>
    <t>25</t>
  </si>
  <si>
    <t>6.คอมพิวเตอร์โน๊ตบุ๊ค จำนวน 1 เครื่อง</t>
  </si>
  <si>
    <t>26</t>
  </si>
  <si>
    <t>ครุภัณฑ์การศึกษา</t>
  </si>
  <si>
    <t>เครื่องเล่นสนามกลางแจ้ง โรงเรียนเทศบาลแป้นจันทร์กระจ่าง</t>
  </si>
  <si>
    <t>27</t>
  </si>
  <si>
    <t>โต๊ะ พร้อมเก้าอี้ อนุบาล  จำนวน  10  ชุด โรงเรียนเทศบาลแป้นจันทร์กระจ่าง</t>
  </si>
  <si>
    <t>28</t>
  </si>
  <si>
    <t>2. โครงการก่อสร้างหลังคาคลุมลานเอนกประสงค์บริเวณโรงเรียนเทศบาลสวรรคโลกประชาสรรค์</t>
  </si>
  <si>
    <t>29</t>
  </si>
  <si>
    <t>3. โครงการก่อสร้างเสาธงพร้อมฐาน โรงเรียนเทศบาลแป้นจันทร์กระจ่าง</t>
  </si>
  <si>
    <t>30</t>
  </si>
  <si>
    <t>4.เครื่องพิมพ์ Multifunction ชนิดเลเซอร์หรือ LED ขาวดำ จำนวน 1 เครื่อง</t>
  </si>
  <si>
    <t>31</t>
  </si>
  <si>
    <t>5.เครื่องพิมพ์ Maltifunetion แบบฉีดหมึก (Inkjet) จำนวน 2 เครื่อง</t>
  </si>
  <si>
    <t>32</t>
  </si>
  <si>
    <t>2. เครื่องโทรศัพท์ภายใน  จำนวน 1 เครื่อง</t>
  </si>
  <si>
    <t>33</t>
  </si>
  <si>
    <t>1.เครื่องคอมพิวเตอร์ สำนักงานประมวลผลแบบที่ 1 จอขนาดไม่น้อยกว่า 19 นิ้ว</t>
  </si>
  <si>
    <t>34</t>
  </si>
  <si>
    <t>2.เครื่องสำรองไฟ</t>
  </si>
  <si>
    <t>35</t>
  </si>
  <si>
    <t>3. คอมพิวเตอร์โน๊ตบุ๊ค สำหรับประมวลผล(แบบที่ 1)  จำนวน 2 เครื่อง</t>
  </si>
  <si>
    <t>36</t>
  </si>
  <si>
    <t>งานไฟฟ้าถนน</t>
  </si>
  <si>
    <t>- รถบรรทุก(ดีเซล) ขนาด 3 ตัน 6 ล้อ   จำนวน 1  คัน</t>
  </si>
  <si>
    <t>37</t>
  </si>
  <si>
    <t>- จัดซื้อเครื่องขุดหลุมดิน  จำนวน 1 ตัว</t>
  </si>
  <si>
    <t>38</t>
  </si>
  <si>
    <t>1.เครื่องคอมพิวเตอร์สำหรับงานประมวลผลแบบที่ 2 (จอภาพขนาดไม่น้อยกว่า 19 นิ้ว) จำนวน 1 ชุด</t>
  </si>
  <si>
    <t>39</t>
  </si>
  <si>
    <t>2.เครื่องสำรองไฟขนาด 800 VA จำนวน 1 เครื่อง</t>
  </si>
  <si>
    <t>40</t>
  </si>
  <si>
    <t>3.เครื่องพิมพ์ Multifunction ชนิดเลเซอร์หรือชนิด LED ขาวดำ จำนวน 1 เครื่อง</t>
  </si>
  <si>
    <t>41</t>
  </si>
  <si>
    <t>1.โครงการปรับปรุงผิวจราจรด้วยยางพาราแอสฟัลต์ติกคอนกรีต บริเวณสามแยกถนน 1 มกรา – ถนนประชาสรรค์</t>
  </si>
  <si>
    <t>42</t>
  </si>
  <si>
    <t>10. โครงการก่อสร้างถนน ค.ส.ล.แยกถนนประชาราษฎร์ ข้างบ้านเลขที่ 27/2(นายจรูญ  อ่อนทอง)</t>
  </si>
  <si>
    <t>43</t>
  </si>
  <si>
    <t>11. โครงการก่อสร้างระบบระบาย ถนนศรีสัชนาลัย ซอย 5</t>
  </si>
  <si>
    <t>44</t>
  </si>
  <si>
    <t>12. โครงการก่อสร้างระบบระบายน้ำ ถนนต้นจันทร์</t>
  </si>
  <si>
    <t>45</t>
  </si>
  <si>
    <t>13. โครงการก่อสร้างถนน ค.ส.ล.และระบบระบายน้ำ แยกถนนแบนพัดอุทิศ</t>
  </si>
  <si>
    <t>46</t>
  </si>
  <si>
    <t>14. โครงการก่อสร้างระบบระบายถนนท่าลิฟท์</t>
  </si>
  <si>
    <t>47</t>
  </si>
  <si>
    <t>15. โครงการปรับปรุงระบบระบายน้ำ แยกถนนหน้าเมืองข้างอาคารป้องกันและบรรเทาสาธารณภัย</t>
  </si>
  <si>
    <t>48</t>
  </si>
  <si>
    <t>16. โครงการก่อสร้างระบบระบายน้ำถนนศรีสัชนาลัย ซอย 4</t>
  </si>
  <si>
    <t>49</t>
  </si>
  <si>
    <t>17.โครงการก่อสร้างระบบระบายน้ำถนนวังไม้ขอน ตั้งแต่ถนนวังไม้ขอน ซอย 1 ถึงซอยคลองยายไหม</t>
  </si>
  <si>
    <t>50</t>
  </si>
  <si>
    <t>18.โครงการแก้ไขปัญหาน้ำท่วมขังบริเวณตลาดสดเทศบาลเมืองสวรรคโลก</t>
  </si>
  <si>
    <t>51</t>
  </si>
  <si>
    <t>19.โครงการปรับปรุงถนนและระบบระบายน้ำ ถนนหลวงพ่อเจ้าซอย 8</t>
  </si>
  <si>
    <t>52</t>
  </si>
  <si>
    <t>2. โครงการปรับปรุงถนนและระบบระบายน้ำ ถนนหลวงพ่อเจ้า ซอย 2</t>
  </si>
  <si>
    <t>53</t>
  </si>
  <si>
    <t>20.โครงการก่อสร้างระบบระบายน้ำ ถนนศรีสัชนาลัย ซอย 7</t>
  </si>
  <si>
    <t>54</t>
  </si>
  <si>
    <t>21.โครงการก่อสร้างระบบระบายน้ำ ถนนศรีสัชนาลัย ซอย 2</t>
  </si>
  <si>
    <t>55</t>
  </si>
  <si>
    <t>22.โครงการปรับปรุงระบบระบายน้ำ ซอยคลองยายไหม</t>
  </si>
  <si>
    <t>56</t>
  </si>
  <si>
    <t>3. โครงการปรับปรุงถนนและระบบระบายน้ำ ถนนหลวงพ่อเจ้า ซ.4</t>
  </si>
  <si>
    <t>57</t>
  </si>
  <si>
    <t>4.โครงการปรับปรุงถนนและระบบระบายน้ำถนนหลวงพ่อเจ้า ซ.6</t>
  </si>
  <si>
    <t>58</t>
  </si>
  <si>
    <t>6. โครงการก่อสร้างถนน ค.ส.ล. แยกถนนวังไม้ขอน ข้างบ้านนางเชิง ฉันทะนิต</t>
  </si>
  <si>
    <t>59</t>
  </si>
  <si>
    <t>7. โครงการก่อสร้างระบบระบายน้ำซอยต้นหัด เชื่อมต่อรางระบายน้ำเดิม</t>
  </si>
  <si>
    <t>60</t>
  </si>
  <si>
    <t>9.โครงการก่อสร้างถนน ค.ส.ล. ซอยต้นขี้เหล็ก</t>
  </si>
  <si>
    <t>61</t>
  </si>
  <si>
    <t>1.ก่อสร้างโรงเรือนกักเก็บขยะอันตรายในศูนย์กำจัดขยะฯ</t>
  </si>
  <si>
    <t>62</t>
  </si>
  <si>
    <t>เงินสมทบกองทุนประกันสังคม</t>
  </si>
  <si>
    <t>63</t>
  </si>
  <si>
    <t>เงินช่วยพิเศษผู้รับบำนาญ</t>
  </si>
  <si>
    <t>เงินอุดหนุนระบุวัตถุประสงค์/เฉพาะกิจ</t>
  </si>
  <si>
    <t>เงินสมทบกองทุนบำเหน็จบำนาญข้าราชการส่วนท้องถิ่น (กบท.)</t>
  </si>
  <si>
    <t>เงินอุดหนุนเฉพาะกิจจากกรมส่งเสริมการปกครองท้องถิ่น</t>
  </si>
  <si>
    <t>เงินช่วยค่าครองชีพผู้รับบำนาญพนักงานครู</t>
  </si>
  <si>
    <t>เงินอุดหนุนทั่วไประบุวัตถุประสงค์</t>
  </si>
  <si>
    <t>เงินบำเหน็จบำนาญพนักงานครู</t>
  </si>
  <si>
    <t>เงินงบประมาณค้างจ่าย</t>
  </si>
  <si>
    <t>รายจ่ายเกี่ยวเนื่องกับการปฏิบัติราชการที่ไม่เข้าลักษณะรายจ่ายหมวดอื่นๆ</t>
  </si>
  <si>
    <t>7.โครงการเตรียมภาษาสู่อาเซียน</t>
  </si>
  <si>
    <t>รายจ่ายเพื่อให้ได้มาซึ่งบริการ</t>
  </si>
  <si>
    <t>1.รถบรรทุก(ดีเซล)</t>
  </si>
  <si>
    <t>1. อาคารโรงอาหารโรงเรียนเทศบาลแป้นจันทร์กระจ่างความกว้าง 13 เมตร ความยาว 20 เมตร พรือพื้นที่ไม่น้อยกว่า 260 ตรม. แบบแปลนเทศบาลฯ 022/2560</t>
  </si>
  <si>
    <t>7. โครงการเตรียมภาษาสู่อาเซียน</t>
  </si>
  <si>
    <t>รายจ่ายค้างจ่าย (งบประมาณ) กรณีไม่ได้ก่อหนี้ผูกพัน</t>
  </si>
  <si>
    <t>รายจ่ายค้างจ่าย (เงินอุดหนุนเฉพาะกิจ) กรณีไม่ได้ก่อหนี้ผูกพัน</t>
  </si>
  <si>
    <t>รายจ่ายค้างจ่าย (ขยายเวลา) กรณีก่อหนี้ผูกพัน</t>
  </si>
  <si>
    <t>รายจ่ายค้างจ่าย (งบประมาณ) กรณีก่อหนี้ผูกพัน</t>
  </si>
  <si>
    <t>หมายเหตุ 7 รายจ่ายค้างจ่าย</t>
  </si>
  <si>
    <t>คัน</t>
  </si>
  <si>
    <t>ตัว</t>
  </si>
  <si>
    <t>เครื่องปรับอากาศแบบแยกส่วน</t>
  </si>
  <si>
    <t>เครื่อง</t>
  </si>
  <si>
    <t>ชุด</t>
  </si>
  <si>
    <t>เครื่องพิมพ์ชนิดเลเซอร์</t>
  </si>
  <si>
    <t>เครื่องสำรองไฟฟ้าคอมพิวเตอร์ขนาด 800 VA</t>
  </si>
  <si>
    <t xml:space="preserve">เครื่องพิมพ์ Multifuntion ชนิดเลเซอร์หรือLED ขาวดำ </t>
  </si>
  <si>
    <t>เครื่องควบคุมไมค์</t>
  </si>
  <si>
    <t>งานป้องกันและบรรเทาสาธารณภัย</t>
  </si>
  <si>
    <t>งานสวัสดิการสังคม</t>
  </si>
  <si>
    <t>งานกำจัดขยะ</t>
  </si>
  <si>
    <t>เงินสะสม 30 กันยายน 2560</t>
  </si>
  <si>
    <t>หมายเหตุ 3 เงินสดและเงินฝากธนาคาร</t>
  </si>
  <si>
    <t>หมายเหตุ 4 รายได้จากรัฐบาลค้างรับ</t>
  </si>
  <si>
    <t>หมายเหตุ 5 ลูกหนี้ค่าภาษี</t>
  </si>
  <si>
    <t>ข้อมูลทั่วไป</t>
  </si>
  <si>
    <t>การจัดตั้ง</t>
  </si>
  <si>
    <t xml:space="preserve">               ที่ตั้ง  </t>
  </si>
  <si>
    <t xml:space="preserve">              เขตการปกครอง </t>
  </si>
  <si>
    <t>ซึ่งมีอาณาเขตติดต่อ ดังนี้</t>
  </si>
  <si>
    <t>ด้านสังคม</t>
  </si>
  <si>
    <t xml:space="preserve">ข้อมูลประชากร </t>
  </si>
  <si>
    <t>หมายเหตุ 1 สรุปนโยบายการบัญชีที่สำคัญ</t>
  </si>
  <si>
    <t xml:space="preserve">              1.1 หลักเกณฑ์ในการจัดทำงบแสดงฐานะการเงิน</t>
  </si>
  <si>
    <t xml:space="preserve">                     การบันทึกบัญชีเพื่อจัดทำงบแสดงฐานะการเงินเป็นไปตามหลักเกณฑ์เงินสดและเกณฑ์คงค้างตามประกาศ</t>
  </si>
  <si>
    <t>กระทรวงมหาดไทย เรื่อง หลักเกณฑ์และวิธีปฎิบัติการบันทึกบัญชี การจัดทำทะเบียนและรายงานการเงินขององค์กรปกครอง-</t>
  </si>
  <si>
    <t xml:space="preserve">              1.2 การรับรู้สินทรัพย์</t>
  </si>
  <si>
    <t xml:space="preserve">     องค์กรปกครองส่วนท้องถิ่นจะรับรู้เป็นสินทรัพย์ต้องคำนึงถึงความเป็นไปได้ที่จะได้รับ ประโยชน์เชิงเศรษฐกิจ</t>
  </si>
  <si>
    <t>ในอนาคตจากสินทรัพย์นั้น และมูลค่าของสินทรัพย์นั้นสามารถวัดได้อย่างมีเหตุผลน่าเชื่อถือ โดยแสดงรายการในงบแสดงสถานะ</t>
  </si>
  <si>
    <t>การเงิน เช่น เงินสดและเงินฝากธนาคาร เงินฝากกองทุน เงินประกัน ลูกหนี้เงินยืม รายได้จากรัฐบาลค้างรับ ฯลฯ</t>
  </si>
  <si>
    <t>1.3 การรับรู้หนี้สิน</t>
  </si>
  <si>
    <t xml:space="preserve">     องค์กรปกครองส่วนท้องถิ่นจะรับรู้หนี้สินในงบแสดงฐานะการเงินเมื่อจะนำทรัพยากรออกจากองค์กรปกครอง</t>
  </si>
  <si>
    <t>ส่วนท้องถิ่นเพื่อชำระภาระผูกพัน และเมื่อมูลค่าของภาระผูกพันที่ต้องชำระนั้นสามารถวัดได้อย่างมีเหตุผลน่าเชื่อถือ โดยแสดง</t>
  </si>
  <si>
    <t xml:space="preserve">รายการในงบแสดงสถานะการเงิน เช่น รายจ่ายค้างจ่าย ฎีกาค้างจ่าย รายจ่ายผลัดส่งใบสำคัญ เงินรับฝาก เจ้าหนี้เงินกู้ </t>
  </si>
  <si>
    <t>เจ้าหนี้เงินสะสม</t>
  </si>
  <si>
    <t>1.4 การรับรู้เงินสะสม</t>
  </si>
  <si>
    <t xml:space="preserve">     องค์กรปกครองส่วนท้องถิ่นจะรับรู้เงินสะสมได้ตามกรณีดังต่อไปนี้</t>
  </si>
  <si>
    <t>1. ผลต่างระหว่างรายรับสูงกว่ารายจ่าย ให้ตกเป็นเงินสะสม ณ วันสิ้นปีงบประมาณ โดยรับรู้เป็นเงินสะสมร้อยละ</t>
  </si>
  <si>
    <t>เจ็ดสิบห้า และทุนสำรองเงินสะสมร้อยละยี่สิบห้า</t>
  </si>
  <si>
    <t>2.เงินรายจ่ายของปีงบประมาณที่ผ่านมาและรับคืนในปีงบประมาณปัจจุบัน ให้ตกเป็นเงินสะสม ณ วันที่รับเงินนั้น</t>
  </si>
  <si>
    <t>3.การจ่ายขาดเงินสะสมให้ลดยอดเงินสะสม ณ วันที่จ่ายเงิน</t>
  </si>
  <si>
    <t>4.รายจ่ายที่ได้ตั้งค้างจ่ายไว้และไม่ประสงค์จะเบิกจ่ายต่อไป ให้ตกเป็นเงินสะสม ณ วันสิ้นปีงบประมาณ</t>
  </si>
  <si>
    <t>5.การจำหน่ายหนี้สูญหรือการลดยอดลูกหนี้ค้างชำระ ให้ลดยอดเงินสะสม ณ วันที่ได้รับอนุมัติให้จำหน่ายหนี้สูญ</t>
  </si>
  <si>
    <t>หรือลดยอดลูกหนี้ค้างชำระ</t>
  </si>
  <si>
    <t>1.5 การรับรู้รายได้</t>
  </si>
  <si>
    <t xml:space="preserve">     องค์การปกครองส่วนท้องถิ่นจะรับรู้รายได้เมื่อมีการรับประโยชน์เชิงเศรษฐกิจตลอดรอบระยะเวลาบัญชีซึ่ง</t>
  </si>
  <si>
    <t>เกิดจากการดำเนินกิจการตามปกติขององค์กรปกครองส่วนท้องถิ่น ประโยชน์เชิงเศรษฐกิจที่เพิ่มขึ้นจะเกี่ยวเนื่องกับการเพิ่มขึ้น</t>
  </si>
  <si>
    <t>ในส่วนของสินทรัพย์ หรือการลดลง ในส่วนของหนี้สินซึ่งมีผลทำให้สินทรัพย์สุทธิขององค์กรปกครองส่วนท้องถิ่นเพิ่มขึ้น เว้นแต่</t>
  </si>
  <si>
    <t>เงินกู้ยืมไม่ถือเป็นรายได้เนื่องจาก ทำให้เกิดการเปลี่ยนแปลงในสินทรัพย์และหนี้สินในจำนวนที่เท่ากันจึงไม่มีผลกระทบต่อ</t>
  </si>
  <si>
    <t>สินทรัพย์สุทธิขององค์กรปกครองส่วนท้องถิ่น ดังนี้</t>
  </si>
  <si>
    <t>1. รายได้ประเภทภาษีโรงเรือนและที่ดิน ภาษีบำรุงท้องที่ ภาษีป้าย และรายรับประเภทอื่น ที่มีหลักฐานหรือ</t>
  </si>
  <si>
    <t>สัญญาที่ระบุการชำระเงินแน่นอน ให้บันทึกเป็นรายได้ตามเกณฑ์คงค้าง</t>
  </si>
  <si>
    <t>2. รายได้ประเภทอื่นนอกจากรายได้ตามข้อ (1) ให้บันทึกเป็นรายได้ตามเกณฑ์เงินสด</t>
  </si>
  <si>
    <t>3. เงินอุดหนุนที่รัฐบาลจัดสรรให้องค์กรปกครองส่วนท้องถิ่นโดยระบุวัตถุประสงค์ ระหว่างปีงบประมาณให้บันทึก</t>
  </si>
  <si>
    <t>เป็นรายได้ตามเกณฑ์เงินสด และเมื่อสิ้นปีงบประมาณหากยังไม่ได้รับเงินให้บันทึกเป็นรายได้ตามเกณฑ์คงค้าง</t>
  </si>
  <si>
    <t>4. เงินอุดหนุนที่รัฐบาลจัดสรรให้องค์กรปกครองส่วนท้องถิ่นโดยระบุวัตถุประสงค์ซึ่งองค์กรปกครองส่วนท้องถิ่น</t>
  </si>
  <si>
    <t>นำเงินอุดหนุนไปดำเนินการเอง โดยที่รัฐบาลให้ก่อหนี้ผูกพันมากกว่าหนึ่งปีงบประมาณและจัดสรรให้เป็นปี ๆ ให้บันทึกเป็น</t>
  </si>
  <si>
    <t>รายได้สำหรับเงินที่จะได้รับจัดสรรในปีที่ได้รับจัดสรรนั้น</t>
  </si>
  <si>
    <t>องค์การปกครองส่วนท้องถิ่นจะรับรู้รายจ่ายเมื่อมีการจ่ายเงิน หรือได้รับอนุมัติให้กันเงินในรอบระยะเวลาบัญชี</t>
  </si>
  <si>
    <t>ในปัจจุบัน ดังนี้</t>
  </si>
  <si>
    <t>1. บันทึกเป็นรายจ่ายเมื่อได้รับอนุมัติให้จ่ายเป็นรายจ่ายที่เบิกจ่ายเงินจากเงินงบประมาณ หรือ เงินอุดหนุนโดยระบุ</t>
  </si>
  <si>
    <t>วัตถุประสงค์</t>
  </si>
  <si>
    <t>2. บันทึกเป็นรายจ่ายตามที่ได้รับอนุมัติให้กันเงินงบประมาณรายจ่ายประจำปี หรือเงินอุดหนุนโดยระบุวัตถุประสงค์</t>
  </si>
  <si>
    <t>เมื่อสิ้นปีงบประมาณ</t>
  </si>
  <si>
    <t>3. การจ่ายขาดเงินสะสม และเงินทุนสำรองเงินสะสม ให้แสดงยอดรายจ่ายในรายงานการเงิน</t>
  </si>
  <si>
    <t>เทศบาล</t>
  </si>
  <si>
    <t>หมายเหตุ 2 งบทรัพย์สิน</t>
  </si>
  <si>
    <t>ประเภททรัพย์สิน</t>
  </si>
  <si>
    <t>ราคาทรัพย์สิน</t>
  </si>
  <si>
    <t>แหล่งที่มาของทรัพย์สินทั้งหมด</t>
  </si>
  <si>
    <t>ชื่อ</t>
  </si>
  <si>
    <t>ก.อสังหาริมทรัพย์</t>
  </si>
  <si>
    <t xml:space="preserve">   ที่ดิน</t>
  </si>
  <si>
    <t>เงินที่มีผู้อุทิศให้</t>
  </si>
  <si>
    <t>ข.สังหาริมทรัพย์</t>
  </si>
  <si>
    <t xml:space="preserve">   ครุภัณฑ์สำนักงาน</t>
  </si>
  <si>
    <t xml:space="preserve">   ครุภัณฑ์การศึกษา</t>
  </si>
  <si>
    <t xml:space="preserve">   ครุภัณฑ์การเกษตร</t>
  </si>
  <si>
    <t xml:space="preserve">   ครุภัณฑ์ไฟฟ้าและวิทยุ</t>
  </si>
  <si>
    <t xml:space="preserve">   ครุภัณฑ์โฆษณาและเผยแพร่</t>
  </si>
  <si>
    <t xml:space="preserve">   ครุภัณฑ์งานบ้านงานครัว</t>
  </si>
  <si>
    <t xml:space="preserve">   ครุภัณฑ์โรงงาน</t>
  </si>
  <si>
    <t xml:space="preserve">   ครุภัณฑ์ดนตรีและนาฏศิลป์</t>
  </si>
  <si>
    <t xml:space="preserve">   ครุภัณฑ์คอมพิวเตอร์</t>
  </si>
  <si>
    <t xml:space="preserve">   ครุภัณฑ์อื่น ๆ</t>
  </si>
  <si>
    <t xml:space="preserve"> -   </t>
  </si>
  <si>
    <t>(ลงชื่อ).........................................              (ลงชื่อ).........................................              (ลงชื่อ).........................................</t>
  </si>
  <si>
    <t xml:space="preserve">  เงินกู้กองทุนส่งเสริมกิจการ</t>
  </si>
  <si>
    <t xml:space="preserve"> รวม </t>
  </si>
  <si>
    <t xml:space="preserve">   อาคาร  ตึก  โรงเรือน</t>
  </si>
  <si>
    <t xml:space="preserve">   ตลาด</t>
  </si>
  <si>
    <t xml:space="preserve">   โรงฆ่าสัตว์และบ้านพัก</t>
  </si>
  <si>
    <t xml:space="preserve">   โรงเรียน หอประชุม</t>
  </si>
  <si>
    <t xml:space="preserve">   แท้งค์น้ำดับเพลิง</t>
  </si>
  <si>
    <t xml:space="preserve">   สถานีอนามัย</t>
  </si>
  <si>
    <t xml:space="preserve">   อื่น ๆ</t>
  </si>
  <si>
    <t xml:space="preserve">  เครื่องใช้สำนักงาน</t>
  </si>
  <si>
    <t xml:space="preserve">  เครื่องยนต์และยานพาหนะ</t>
  </si>
  <si>
    <t xml:space="preserve">  เครื่องมือเครื่องใช้อุปกรณ์</t>
  </si>
  <si>
    <t xml:space="preserve">        ในการดับเพลิง</t>
  </si>
  <si>
    <t xml:space="preserve">        ในการโยธา</t>
  </si>
  <si>
    <t xml:space="preserve">        ในการสาธารณสุข</t>
  </si>
  <si>
    <t xml:space="preserve">        ในการรักษาความสะอาด</t>
  </si>
  <si>
    <t xml:space="preserve">        ในการฆ่าสัตว์</t>
  </si>
  <si>
    <t xml:space="preserve">        ในการศึกษา</t>
  </si>
  <si>
    <t xml:space="preserve">        ในการเกษตร</t>
  </si>
  <si>
    <t xml:space="preserve">        อื่น ๆ</t>
  </si>
  <si>
    <t>รายได้ของเทศบาล</t>
  </si>
  <si>
    <t>เงินอุดหนุนจากรัฐบาล</t>
  </si>
  <si>
    <t>เงินทุนหมุนเวียน</t>
  </si>
  <si>
    <t>เงินกู้ธนาคารกรุงไทย</t>
  </si>
  <si>
    <t>เงินกู้ กสท.</t>
  </si>
  <si>
    <t xml:space="preserve">       ผู้อำนวยการกองคลัง               ปลัดเทศบาลเมืองสวรรคโลก                        นายกเทศมนตรีเมืองสวรรคโลก</t>
  </si>
  <si>
    <t xml:space="preserve">   ครุภัณฑ์ดับเพลิง</t>
  </si>
  <si>
    <t xml:space="preserve">   ครุภัณฑ์ก่อสร้าง</t>
  </si>
  <si>
    <t xml:space="preserve">                        ยอดยกไป</t>
  </si>
  <si>
    <t>ค. ทรัพย์สินอื่น ๆ</t>
  </si>
  <si>
    <t xml:space="preserve">   พระพุทธรูป</t>
  </si>
  <si>
    <t xml:space="preserve">                      รวม</t>
  </si>
  <si>
    <t xml:space="preserve">                        ยอดยกมา</t>
  </si>
  <si>
    <t>หมายเหตุ 2 ทรัพย์สินเกิดจากเงินกู้ประกอบด้วย</t>
  </si>
  <si>
    <t>เพื่อสมทบก่อสร้างระบบป้องกันน้ำท่วม</t>
  </si>
  <si>
    <t>ริมแม่น้ำยมฝั่งตะวันออก</t>
  </si>
  <si>
    <t>เพื่อก่อสร้างผนังกั้นน้ำพร้อมเขื่อนเรียงหิน</t>
  </si>
  <si>
    <t>ก่อสร้างอาคารสำนักงานเทศบาลเมือง</t>
  </si>
  <si>
    <t>สวรรคโลก</t>
  </si>
  <si>
    <t xml:space="preserve">       ผู้อำนวยการกองคลัง               ปลัดเทศบาลเมืองสวรรคโลก                      นายกเทศมนตรีเมืองสวรรคโลก</t>
  </si>
  <si>
    <t>ก่อสร้างตลาดสดเทศบาลเมืองสวรรคโลก</t>
  </si>
  <si>
    <t>เบิกเกินส่งคืน</t>
  </si>
  <si>
    <t>(15,000.00)</t>
  </si>
  <si>
    <t>รายการ/หมวด</t>
  </si>
  <si>
    <t>รวมจ่ายจากเงินงบประมาณ</t>
  </si>
  <si>
    <t>รายจ่ายจากเงินอุดหนุนระบุวัตถุประสงค์/     เฉพาะกิจ</t>
  </si>
  <si>
    <t>หมวดรายได้จากสาธารณูปโภค</t>
  </si>
  <si>
    <t>หมวดค่าธรรมเนียมค่าปรับ</t>
  </si>
  <si>
    <t xml:space="preserve">       และใบอนุญาต</t>
  </si>
  <si>
    <t xml:space="preserve">       และการพาณิชย์</t>
  </si>
  <si>
    <t>……………………………………….</t>
  </si>
  <si>
    <t>…………………………………………….</t>
  </si>
  <si>
    <t>……………………………………………….</t>
  </si>
  <si>
    <t>ผู้อำนวยการกองคลัง</t>
  </si>
  <si>
    <t>ปลัดเทศบาลเมืองสวรรคโลก</t>
  </si>
  <si>
    <t>นายกเทศมนตรีเมืองสวรรคโลก</t>
  </si>
  <si>
    <t>เงินอุดหนุนวัตถุประสงค์/ฉก</t>
  </si>
  <si>
    <t>รายรับสูงกว่ารายจ่าย</t>
  </si>
  <si>
    <t xml:space="preserve"> หมายเหตุประกอบงบแสดงฐานะการเงินเป็นส่วนหนึ่งของงบการเงินนี้ </t>
  </si>
  <si>
    <t>เงินฝากธนาคาร ประเภทเผื่อเรียก 15055089348-6</t>
  </si>
  <si>
    <t>เงินฝากธนาคาร  ประเภทเผื่อเรียกพิเศษ 02-0219-57-3282</t>
  </si>
  <si>
    <t>6. โครงการปรับปรุงภูมิทัศน์ร้านค้าชุมชน</t>
  </si>
  <si>
    <t xml:space="preserve">     เทศบาลเมืองสวรรคโลก  อำเภอสวรรคโลก  จังหวัดสุโขทัย มีเนื้อที่ประมาณ 6.45 ตารางกิโลเมตร</t>
  </si>
  <si>
    <t>ทิศเหนือ         ติดต่อกับ  ตำบลในเมือง และตำบลวังพิณพาทย์ อำเภอสวรรคโลก จังหวัดสุโขทัย</t>
  </si>
  <si>
    <t>ทิศใต้            ติดต่อกับ  ตำบลย่านยาว และตำบลในเมือง อำเภอสวรรคโลก จังหวัดสุโขทัย</t>
  </si>
  <si>
    <t>ทิศตะวันออก   ติดต่อกับ   ตำบลในเมือง อำเภอสวรรคโลก จังหวัดสุโขทัย</t>
  </si>
  <si>
    <t>ทิศตะวันตก     ติดต่อกับ   ตำบลวังไม้ขอนและตำบลนาทุ่ง อำเภอสวรรคโลก จังหวัดสุโขทัย</t>
  </si>
  <si>
    <t xml:space="preserve">     เทศบาลเมืองสวรรคโลก  มีการจัดตั้งชุมชน ทั้งหมด 11 ชุมชน ได้แก่</t>
  </si>
  <si>
    <t xml:space="preserve">    1.  ชุมชนสวรรค์เรือนแพ</t>
  </si>
  <si>
    <t xml:space="preserve">    2.  ชุมชนประชาสรรค์</t>
  </si>
  <si>
    <t xml:space="preserve">    3.  ชุมชนศรีพนา</t>
  </si>
  <si>
    <t xml:space="preserve">    4.  ชุมชนวัดต้นหัด</t>
  </si>
  <si>
    <t xml:space="preserve">    5.  ชุมชนเด่นพิชัย</t>
  </si>
  <si>
    <t xml:space="preserve">    6.  ชุมชนวังพิณพาทย์</t>
  </si>
  <si>
    <t xml:space="preserve">    7.  ชุมชนบ้านป่าข่อย</t>
  </si>
  <si>
    <t xml:space="preserve">    8.  ชุมชนสะพานทรัพย์สิน</t>
  </si>
  <si>
    <t xml:space="preserve">    9.  ชุมชนพิทักษ์ธรรม</t>
  </si>
  <si>
    <t xml:space="preserve">   10.  ชุมชนในเมือง</t>
  </si>
  <si>
    <t xml:space="preserve">   11.  ชุมชนท่าพิกุล-หย่อมใหญ่</t>
  </si>
  <si>
    <t xml:space="preserve">     เทศบาลเมืองสวรรคโลก มีจำนวนประชากรทั้งสิ้น 16,409 คน แยกเป็นชาย 7,773 คน  หญิง 8,636 คน   </t>
  </si>
  <si>
    <t xml:space="preserve">ขณะนั้นเมืองสวรรคโลกยังมีฐานะเป็นจังหวัดสวรรคโลก และสำนักงานได้เปิดทำการเมื่อวันที่ 15 กรกฎาคม 2480  </t>
  </si>
  <si>
    <t>โดยอาศัยห้องประชุมของสภาจังหวัดสวรรคโลกเป็นที่ทำการ</t>
  </si>
  <si>
    <t xml:space="preserve">              เทศบาลเมืองสวรรคโลก ได้จัดตั้งตามประกาศพระราชกฤษฎีกาจัดตั้งเทศบาล เมื่อวันที่ 11 มีนาคม 2479 </t>
  </si>
  <si>
    <t>อำเภอสวรรคโลก  จังหวัดสุโขทัย</t>
  </si>
  <si>
    <t xml:space="preserve">                    เทศบาลเมืองสวรรคโลก   สำนักงานตั้งอยู่เลขที่  169  ถนนหน้าเมือง   ตำบลเมืองสวรรคโลก </t>
  </si>
  <si>
    <t>ปี 2561</t>
  </si>
  <si>
    <t>ปี 2560</t>
  </si>
  <si>
    <t>ณ  วันที่  30  กันยายน  2561</t>
  </si>
  <si>
    <t>สินทรัพย์หมุนเวียนอื่น</t>
  </si>
  <si>
    <t>ส่วนท้องถิ่น ลงวันที่ 20 มีนาคม 2558 และแก้ไขเพิ่มเติม (ฉบับที่ 2) ลงวันที่ 21 มีนาคม 2561 และหนังสือสั่งการที่เกี่ยวข้อง</t>
  </si>
  <si>
    <t>สำหรับปี สิ้นสุดวันที่  30  กันยายน  2561</t>
  </si>
  <si>
    <t>2560</t>
  </si>
  <si>
    <t>สำหรับปี สิ้นสุดวันที่ 30 กันยายน 2561</t>
  </si>
  <si>
    <t>โครงการก่อสร้างอาคารเรียน3/12 รร.ทมส</t>
  </si>
  <si>
    <t xml:space="preserve"> - </t>
  </si>
  <si>
    <t>สำหรับ ปีสิ้นสุดวันที่ 30 กันยายน 2561</t>
  </si>
  <si>
    <t>สำหรับปีสิ้นสุดวันที่ 30 กันยายน 2561</t>
  </si>
  <si>
    <t xml:space="preserve"> - เครื่องเคลือบบัตร เอ 4 จำนวน 1 เครื่อง</t>
  </si>
  <si>
    <t>ครุภัณฑ์อื่น</t>
  </si>
  <si>
    <t xml:space="preserve"> - เต็นท์ผ้าใบโครงเหล็ก ขนาด 3x3 เมตร จำนวน 10 หลัง</t>
  </si>
  <si>
    <t>ครุภัณฑ์ไฟฟ้าและวิทยุ</t>
  </si>
  <si>
    <t xml:space="preserve"> - เครื่องขยายเสียง พร้อมติดตั้ง จำนวน 1 เครื่อง</t>
  </si>
  <si>
    <t xml:space="preserve"> - ลำโพงชนิดติดผนัง พร้อมติดตั้ง จำนวน 4 ใบ</t>
  </si>
  <si>
    <t xml:space="preserve"> - จอรับภาพ ชนิดมอเตอร์ไฟฟ้าพร้อมติดตั้ง จำนวน 1 จอ</t>
  </si>
  <si>
    <t xml:space="preserve"> - เครื่องมัลติมีเดียโปรเจคเตอร์ พร้อมติดตั้ง จำนวน 1 เครื่อง</t>
  </si>
  <si>
    <t xml:space="preserve"> - รถจักรยานยนต์ จำนวน 1 คัน</t>
  </si>
  <si>
    <t xml:space="preserve"> - เครื่องพิมพ์แบบฉีดหมึก พร้อมติดตั้งถังหมึกพิมพ์ (Ink Tank)</t>
  </si>
  <si>
    <t xml:space="preserve"> - เก้าอี้บุนวมขาเหล็กมีพนักพิง จำนวน 3 ตัว</t>
  </si>
  <si>
    <t xml:space="preserve"> - เครื่องคอมพิวเตอร์ จำนวน 2 เครื่อง</t>
  </si>
  <si>
    <t xml:space="preserve"> - เครื่องพิมพ์ Multifunction ชนิดเลเซอร์หรือชนิดLED ขาวดำ จำนวน 2 เครื่อง</t>
  </si>
  <si>
    <t xml:space="preserve"> - เครื่องสำรองไฟฟ้า ขนาด 800 VA จำนวน 2 เครื่อง</t>
  </si>
  <si>
    <t>ครุภัณฑ์ดนตรีและนาฎศิลป์</t>
  </si>
  <si>
    <t xml:space="preserve"> - เมโลเดี้ยน จำนวน 30 เครื่อง</t>
  </si>
  <si>
    <t xml:space="preserve"> - เบลไลล่า จำนวน 6 ตัว</t>
  </si>
  <si>
    <t xml:space="preserve"> - โครงการก่อสร้างอัฒจันทร์บริเวณสนามกีฬากลางเทศบาลเมืองสวรรคโลก</t>
  </si>
  <si>
    <t>ค่าก่อสสร้างสิ่งสาธารณูปการ</t>
  </si>
  <si>
    <t xml:space="preserve"> - โครงการก่อสร้างหลังคาโดมเอนกประสงค์โรงเรียนเทศบาลวัดสวัสติการาม</t>
  </si>
  <si>
    <t xml:space="preserve"> - คีมย้ำสายไฟ จำนวน 1 อัน</t>
  </si>
  <si>
    <t xml:space="preserve"> - ขาตั้งโคมไฟพาร์ 2 ชั้น ชนิดมีรอก จำนวน 4 อัน</t>
  </si>
  <si>
    <t xml:space="preserve"> - โครงการก่อสร้างถนน ค.ส.ล. ถนนประชาสรรค์ ซอย 7</t>
  </si>
  <si>
    <t>ค่าก่อสร้าสิ่งสาธารณูปโภค</t>
  </si>
  <si>
    <t xml:space="preserve"> - โครงการก่อสร้างระบบระบายน้ำ ซอยแยกถนนเจ็ดธรรมมาส ข้างบ้านนางอะไร ดารา</t>
  </si>
  <si>
    <t xml:space="preserve"> - โครงการก่อสร้างระบบระบายน้ำ ถนนพิชัยตัดใหม่เชื่อมต่อระบบระบายน้ำเดิม</t>
  </si>
  <si>
    <t xml:space="preserve"> - โครงการก่อสร้างระบบระบายน้ำ ถนนศรีสัชนาลัย ซอย 15</t>
  </si>
  <si>
    <t xml:space="preserve"> - โครงการก่อสร้างระบบระบายน้ำ ภายในโรงเรียนเทศบาลแป้นจันทร์กระจ่าง</t>
  </si>
  <si>
    <t xml:space="preserve"> - โครงการก่อสร้างระบบระบายน้ำซอยข้างสรรพสามิต</t>
  </si>
  <si>
    <t xml:space="preserve"> - โครงการก่อสร้างระบบระบายน้ำซอยท่ากลาง 2 (ซอยรถม้า)</t>
  </si>
  <si>
    <t xml:space="preserve"> - โครงการปรับปรุงระบบระบายน้ำ ซอย 1 (ชุมชนประชาสรรค์)</t>
  </si>
  <si>
    <t xml:space="preserve"> - โครงการปรับปรุงระบบระบายน้ำ ซอย 3 (ชุมชนประชาสรรค์)</t>
  </si>
  <si>
    <t xml:space="preserve"> - โครงการปรับปรุงระบบระบายน้ำ ถนนทางเข้าโรงพยาบาลเชื่อมต่อระบายน้ำเดิม</t>
  </si>
  <si>
    <t xml:space="preserve"> - โครงการปรับปรุงระบบระบายน้ำ ถนนเทศบาลดำริ 4 (จากบ้านนายสะอิ้ง ถึงถนนพิชัย)</t>
  </si>
  <si>
    <t>งานสวนสาธารณะ</t>
  </si>
  <si>
    <t xml:space="preserve"> - ม้านั่งหินอ่อน มีพนักพิง จำนวน 10 ตัว</t>
  </si>
  <si>
    <t>ค่าตอบแทนการปฏิบัติงานนอกเวลาราชการ</t>
  </si>
  <si>
    <t xml:space="preserve"> </t>
  </si>
  <si>
    <t xml:space="preserve"> - ค่าใช้จ่ายในการเดินทางไปราชการ</t>
  </si>
  <si>
    <t>ครุภัณฑ์ก่อสร้าง</t>
  </si>
  <si>
    <t xml:space="preserve"> - รถเกลี่ยดิน ขนาด 150 แรงม้า จำนวน 1 คัน</t>
  </si>
  <si>
    <t xml:space="preserve"> - โครงการก่อสร้างหลังคาคลุม ตลาดเทศบาลเมืองสวรรคโลก</t>
  </si>
  <si>
    <t xml:space="preserve"> - โครงการก่อสร้างถนน ค.ส.ล. และระบบระบายน้ำภายในศูนย์กำจัดขยะมูลฝอย ถูกหลักสุขาภิบาล เทศบาลเมืองสวรรคโลก</t>
  </si>
  <si>
    <t>งานก่อสร้างโครงสร้างและโครงสร้างพิ้นฐาน</t>
  </si>
  <si>
    <t xml:space="preserve"> - เครื่องสำรองไฟฟ้า ขนาด 800 VA จำนวน 1 เครื่อง</t>
  </si>
  <si>
    <t xml:space="preserve"> - เครื่องคอมพิวเตอร์ จำนวน 1 เครื่อง</t>
  </si>
  <si>
    <t>เบี้ยยังชีพผู้สูงอายุ</t>
  </si>
  <si>
    <t>รายจ่ายค้างจ่าย (ขยาย) กรณีไม่ได้ก่อหนี้ผูกพัน</t>
  </si>
  <si>
    <t>ค่าครุภัณฑ์โฆษณาและเผยแพร่</t>
  </si>
  <si>
    <t xml:space="preserve"> - ชุดกล้องวงจรปิด 8 ตัว พร้อมเครื่องบันทึก 8 ช่อง/ ชุด จำนวน 3 ชุด</t>
  </si>
  <si>
    <t xml:space="preserve"> - โครงการแก้ไขปัญหาน้ำท่วมขังบริเวณตลาดสดเทศบาลเมืองสวรรคโลก</t>
  </si>
  <si>
    <t xml:space="preserve"> - โครงการก่อสร้างถนน ค.ส.ล. และระบบระบายน้ำ แยกถนนแบนพัดอุทิศ</t>
  </si>
  <si>
    <t xml:space="preserve"> - โครงการปรับปรุงระบบระบายน้ำ แยกถนนหน้าเมืองข้างอาคารป้องกันและบรรเทาสาธารณภัย</t>
  </si>
  <si>
    <t xml:space="preserve"> - โครงการปรับปรุงระบบระบายน้ำ ซอยคลองยายไหม</t>
  </si>
  <si>
    <t xml:space="preserve"> - โครงการก่อสร้างระบบระบายน้ำซอยต้นหัด เชื่อมต่อรางระบายน้ำเดิม</t>
  </si>
  <si>
    <t xml:space="preserve"> - โครงการปรับปรุงระบบระบายน้ำซอยหมอพรหมระบายน้ำลงสู่แม่น้ำเจ้าพระยา</t>
  </si>
  <si>
    <t xml:space="preserve"> - โครงการดัดแปลงต่อเติมอาคารเอนกประสงค์เพื่อใช้เป็นอาคารช่างศิลป์ จำนวน 1 หลัง</t>
  </si>
  <si>
    <t xml:space="preserve"> - โครงการปรับปรุงซ่อมแซมผิวจราจรด้วยยางพาราถนนจริวิถีถ่อง สาย สท.ถ2-0001</t>
  </si>
  <si>
    <t xml:space="preserve"> - โครงการก่อสร้างรางระบายน้ำ ค.ส.ล. ซอยตลาดเหนือ (ข้างร้านคุ้ยทอง)</t>
  </si>
  <si>
    <t xml:space="preserve"> - โครงการก่อสร้างหลังคาคลุมลานเอนกประสงค์</t>
  </si>
  <si>
    <t>รายจ่ายค้างจ่าย (เงินอุดหนุนเฉพาะกิจ) กรณีก่อหนี้ผูกพัน</t>
  </si>
  <si>
    <t>อาคารต่างๆ</t>
  </si>
  <si>
    <t xml:space="preserve"> - ก่อสร้างอาคารเรียน 3 ชั้น 12 ห้องเรียน โรงเรียนเทศบาลเมืองสวรรคโลก</t>
  </si>
  <si>
    <t>หมายเหตุ 8 รายจ่ายค้างจ่าย</t>
  </si>
  <si>
    <t>เงินฝากประกันสัญญาเช่าลานค้าชุมชน</t>
  </si>
  <si>
    <t>เงินฝากสมทบทุนก่อสร้างศาลหลักเมืองและค่าใช้จ่ายที่เกี่ยวข้อง</t>
  </si>
  <si>
    <t>เงินฝากภาษีบำรุงท้องที่</t>
  </si>
  <si>
    <t>เงินรับฝาก กบท.</t>
  </si>
  <si>
    <t>เงินรับฝากอื่น (เงินเหลือจ่ายปีเก่าส่งคืน)</t>
  </si>
  <si>
    <t>หมายเหตุ 9 เงินรับฝาก</t>
  </si>
  <si>
    <t>หมายเหตุ 7 สินทรัพย์ไม่หมุนเวียนอื่น</t>
  </si>
  <si>
    <t>หมายเหตุ 6 สินทรัพย์หมุนเวียนอื่น</t>
  </si>
  <si>
    <t>ค่าขายแบบ</t>
  </si>
  <si>
    <t>หมายเหตุ 10 เจ้าหนี้เงินกู้</t>
  </si>
  <si>
    <t>ปี2561</t>
  </si>
  <si>
    <t>รายจ่ายค้างจ่ายปี 60 คงเหลือ</t>
  </si>
  <si>
    <t>0</t>
  </si>
  <si>
    <t>เงินสะสม 30 กันยายน 2561 ประกอบด้วย</t>
  </si>
  <si>
    <t xml:space="preserve">ทั้งนี้ได้รับอนุมัติให้จ่ายเงินสะสมที่อยู่ระหว่างดำเนินการจำนวน       </t>
  </si>
  <si>
    <t>และจะเบิกจ่ายในปีงบประมาณต่อไป ตามรายละเอียดแนบท้ายหมายเหตุ 12</t>
  </si>
  <si>
    <t>หมายเหตุ 11 เงินสะสม</t>
  </si>
  <si>
    <t>รายละเอียดแนบท้ายหมายเหตุ 12 เงินสะสม</t>
  </si>
  <si>
    <t>ประเภท</t>
  </si>
  <si>
    <t>จำนวนเงินที่ได้รับอนุมัติ</t>
  </si>
  <si>
    <t>ก่อหนี้ผูกพัน</t>
  </si>
  <si>
    <t>เบิกจ่ายแล้ว</t>
  </si>
  <si>
    <t>คงเหลือ</t>
  </si>
  <si>
    <t>ยังไม่ได้ก่อหนี้ผูกพัน</t>
  </si>
  <si>
    <t>ค่าครุภัณฑ์ที่ดินและสิ่งก่อสร้าง</t>
  </si>
  <si>
    <t>โครงการก่อสร้างระบบระบายน้ำ ซอยลอยกระจ่าง และซอยคลองตาบางเชื่อมระบบระบายน้ำเดิม</t>
  </si>
  <si>
    <t>โครงการก่อสร้างถนน ค.ส.ล. พร้อมระบบระบายน้ำถนนเลียบทางรถไฟข้างบ้านเลขที่ 118/3</t>
  </si>
  <si>
    <t>รายงานรายจ่ายในการดำเนินงานที่จ่ายจากเงินรายรับตามแผนงาน   งบกลาง</t>
  </si>
  <si>
    <t>งบ</t>
  </si>
  <si>
    <t>งบประมาณ</t>
  </si>
  <si>
    <t>เงินอุดหนุนระบุวัตถุประสงค์</t>
  </si>
  <si>
    <t>รายงานรายจ่ายในการดำเนินงานที่จ่ายจากเงินรายรับตามแผนงาน   บริหารงานทั่วไป</t>
  </si>
  <si>
    <t>งบบุคลากร</t>
  </si>
  <si>
    <t>งบดำเนินการ</t>
  </si>
  <si>
    <t>งบลงทุน</t>
  </si>
  <si>
    <t>งบรายจ่ายอื่น</t>
  </si>
  <si>
    <t>รายจ่ายอื่น</t>
  </si>
  <si>
    <t>งบเงินอุดหนุน</t>
  </si>
  <si>
    <t>รายงานรายจ่ายในการดำเนินงานที่จ่ายจากเงินรายรับตามแผนงาน   การรักษาความสงบภายใน</t>
  </si>
  <si>
    <t>งานบริหารทั่วไปเกี่ยวกับการรักษาความสงบภายใน</t>
  </si>
  <si>
    <t>งานเทศกิจ</t>
  </si>
  <si>
    <t>งานป้องกันฝ่ายพลเรือนและระงับอัคคีภัย</t>
  </si>
  <si>
    <t>รายงานรายจ่ายในการดำเนินงานที่จ่ายจากเงินรายรับตามแผนงาน   การศึกษา</t>
  </si>
  <si>
    <t>งานระดับมัธยมศึกษา</t>
  </si>
  <si>
    <t>อุดหนุนระบุฯ</t>
  </si>
  <si>
    <t>รายงานรายจ่ายในการดำเนินงานที่จ่ายจากเงินรายรับตามแผนงาน   สาธารณสุข</t>
  </si>
  <si>
    <t>งานโรงพยาบาล</t>
  </si>
  <si>
    <t>งานบริการสาธารณสุขและงานสาธารณสุขอื่น</t>
  </si>
  <si>
    <t>รายงานรายจ่ายในการดำเนินงานที่จ่ายจากเงินรายรับตามแผนงาน   สังคมสงเคราะห์</t>
  </si>
  <si>
    <t>งานบริหารทั่วไปเกี่ยวกับสังคมสงเคราะห์</t>
  </si>
  <si>
    <t>งานสวัสดิการสังคมและสังคมสงเคราะห์</t>
  </si>
  <si>
    <t>รายงานรายจ่ายในการดำเนินงานที่จ่ายจากเงินรายรับตามแผนงาน   เคหะและชุมชน</t>
  </si>
  <si>
    <t>งานบริหารทั่วไปเกี่ยวกับเคหะและชุมชน</t>
  </si>
  <si>
    <t>งานไฟฟ้าและถนน</t>
  </si>
  <si>
    <t>งานบำบัดน้ำเสีย</t>
  </si>
  <si>
    <t>รายงานรายจ่ายในการดำเนินงานที่จ่ายจากเงินรายรับตามแผนงาน   อุตสาหกรรมและการโยธา</t>
  </si>
  <si>
    <t>งานบริหารทั่วไปเกี่ยวกับอุตสาหกรรมและการโยธา</t>
  </si>
  <si>
    <t>งานก่อสร้างโครงสร้างพื้นฐาน</t>
  </si>
  <si>
    <t>รายงานรายจ่ายในการดำเนินงานที่จ่ายจากเงินรายรับตามแผนงานรวม</t>
  </si>
  <si>
    <t>ตั้งแต่วันที่ 1 ตุลาคม 2560 ถึง 30 กันยายน 2561</t>
  </si>
  <si>
    <t>ค่าครุภัณฑ์ (หมายเหตุ1)</t>
  </si>
  <si>
    <t>ค่าที่ดินและสิ่งก่อสร้าง (หมายเหตุ2)</t>
  </si>
  <si>
    <t>รวมรายจ่ายที่จ่ายจากเงินสะสม</t>
  </si>
  <si>
    <t>งบแสดงผลการดำเนินงานจ่ายจากเงินรายรับและเงินสะสม</t>
  </si>
  <si>
    <r>
      <rPr>
        <sz val="13"/>
        <color indexed="8"/>
        <rFont val="TH SarabunPSK"/>
        <family val="2"/>
      </rPr>
      <t>ค่าครุภัณฑ์</t>
    </r>
    <r>
      <rPr>
        <sz val="11"/>
        <color indexed="8"/>
        <rFont val="TH SarabunPSK"/>
        <family val="2"/>
      </rPr>
      <t xml:space="preserve"> (หมายเหตุ1)</t>
    </r>
  </si>
  <si>
    <r>
      <rPr>
        <sz val="13"/>
        <color indexed="8"/>
        <rFont val="TH SarabunPSK"/>
        <family val="2"/>
      </rPr>
      <t>ค่าที่ดินและสิ่งก่อสร้าง</t>
    </r>
    <r>
      <rPr>
        <sz val="13"/>
        <color indexed="8"/>
        <rFont val="TH SarabunPSK"/>
        <family val="2"/>
      </rPr>
      <t xml:space="preserve"> </t>
    </r>
    <r>
      <rPr>
        <sz val="11"/>
        <color indexed="8"/>
        <rFont val="TH SarabunPSK"/>
        <family val="2"/>
      </rPr>
      <t>(หมายเหตุ2)</t>
    </r>
  </si>
  <si>
    <t>รายงานรายจ่ายในการดำเนินงานที่จ่ายจากเงินสะสม</t>
  </si>
  <si>
    <t xml:space="preserve">แผนงาน </t>
  </si>
  <si>
    <t>บริหารทั่วไป</t>
  </si>
  <si>
    <t>การรักษาความสงบภายใน</t>
  </si>
  <si>
    <t>การศึกษา</t>
  </si>
  <si>
    <t>สาธารณสุข</t>
  </si>
  <si>
    <t>สังคมสงเคราะห์</t>
  </si>
  <si>
    <t>เคหะและชุมชน</t>
  </si>
  <si>
    <t>เครื่องเคลือบบัตร เอ4</t>
  </si>
  <si>
    <t>เต้นท์ผ้าใบโครงเหล็ก ขนาด 3x3 เมตร</t>
  </si>
  <si>
    <t>หลัง</t>
  </si>
  <si>
    <t>เก้าอี้บุนวมพนักพิงสูงขาเหล็กชุบโครเมี่ยม ปรับระดับสูงต่ำได้</t>
  </si>
  <si>
    <t>โต๊ะทำงานขนาด 5 ฟุต</t>
  </si>
  <si>
    <t>เครื่องโทรศัพท์ประจำสำนักงานแบบใส่ซิม</t>
  </si>
  <si>
    <t>เครื่องปั๊มน้ำ</t>
  </si>
  <si>
    <t>ตู้เหล็กเก็บเอกสารกระจกบานเลื่อน</t>
  </si>
  <si>
    <t>ตู้ลำโพงขนาด 8 นิ้ว ติดเพดาน</t>
  </si>
  <si>
    <t>เครื่องขยายเสียงพร้อมติดตั้ง</t>
  </si>
  <si>
    <t>ลำโพงชนิดติดผนังพร้อมติดตั้ง</t>
  </si>
  <si>
    <t>จอรับภาพ ชนิดมอเตอร์ไฟฟ้าพร้อมติดตั้ง</t>
  </si>
  <si>
    <t>จอ</t>
  </si>
  <si>
    <t>เครื่องมัลติมีเดียโปรเจคเตอร์พร้อมติดตั้ง</t>
  </si>
  <si>
    <t>รถจักรยานยนต์</t>
  </si>
  <si>
    <t>เครื่องพิมพ์แบบฉีดหมึก พร้อมติดตั้งถังหมึกพิมพ์</t>
  </si>
  <si>
    <t>เครื่องสูบน้ำ</t>
  </si>
  <si>
    <t>เครื่องพิมพ์ Mulitfunction ชนิดเลเซอร์</t>
  </si>
  <si>
    <t>รถเกลี่ยดิน</t>
  </si>
  <si>
    <t>รถขนเลน</t>
  </si>
  <si>
    <t>เก้าอี้บุนวมขาเหล็กมีพนักพิง</t>
  </si>
  <si>
    <t xml:space="preserve">เครื่องคอมพิวเตอร์ </t>
  </si>
  <si>
    <t>เมโลเดี้ยน</t>
  </si>
  <si>
    <t>เบลไลล่า</t>
  </si>
  <si>
    <t>คีมย้ำสายไฟ</t>
  </si>
  <si>
    <t>อัน</t>
  </si>
  <si>
    <t>ขาตั้งโคมไฟพาร์ 2 ชั้น ชนิดมีรอก</t>
  </si>
  <si>
    <t>ม้านั่งหินอ่อน มีพนักพิง</t>
  </si>
  <si>
    <t>เครื่องคอมพิวเตอร์</t>
  </si>
  <si>
    <t>ค่าที่ดินและสิ่งก่อสร้าง จ่ายจากเงินรายรับ</t>
  </si>
  <si>
    <t>ค่าซ่อมแซมอาคารเรียนของโรงเรียนในสังกัดเทศบาลจำนวน 5 โรงเรียน</t>
  </si>
  <si>
    <t>ค่าที่ดินและสิ่งก่อสร้าง(จ่ายจากเงินอุดหนุนระบุวัตถุประสงค์)</t>
  </si>
  <si>
    <t>โครงการก่อสร้างถนน ค.ส.ล. และระบบระบายน้ำภายในศูนย์กำจัดขยะมูลฝอย ถูกหลักสุขาภิบาล  เทศบาลเมืองสวรรคโลก</t>
  </si>
  <si>
    <t xml:space="preserve">หมายเหตุ 2 </t>
  </si>
  <si>
    <t>โครงการก่อสร้างอัฒจันทร์บริเวณสนามกีฬากลางเทศบาลเมืองสวรรคโลก</t>
  </si>
  <si>
    <t>โครงการก่อสร้างหลักคาโดมเอนกประสงค์โรงเรียนเทศบาลวัดสวัสติการาม</t>
  </si>
  <si>
    <t>โครงการก่อสร้างถนน ค.ส.ล. ถนนประชาสรรค์ ซอย 7</t>
  </si>
  <si>
    <t>โครงการก่อสร้างระบบระบายน้ำ ซอยแยกถนนเจ็ดธรรมมาส ข้างบ้านนางอุไร ดารา</t>
  </si>
  <si>
    <t>โครงการก่อสร้างระบบระบายน้ำ ถนนพิชัยตัดใหม่ เชื่อมต่อระบบระบายน้ำเดิม</t>
  </si>
  <si>
    <t>โครงการก่อสร้างระบบระบายน้ำ ถนนศรีสัชนาลัย ซอย 15</t>
  </si>
  <si>
    <t>โครงการก่อสร้างระบบระบายน้ำ ภายในโรงเรียนเทศบาลแป้นจันทร์กระจ่าง</t>
  </si>
  <si>
    <t>โครงการก่อสร้างระบบระบายน้ำซอยข้างสรรพสามิต</t>
  </si>
  <si>
    <t>โครงการก่อสร้างระบบระบายน้ำซอยท่ากลาง  2 (ซอยรถม้า)</t>
  </si>
  <si>
    <t>โครงการปรับปรุงระบบระบายน้ำ ซอย 1 (ชุมชนประชาสรรค์)</t>
  </si>
  <si>
    <t>โครงการปรับปรุงระบบระบายน้ำ ซอย 3 (ชุมชนประชาสรรค์)</t>
  </si>
  <si>
    <t>โครงการปรับปรุงระบบระบายน้ำ ถนนทางเข้าโรงพยาบาลเชื่อมต่อระบายน้ำเดิม</t>
  </si>
  <si>
    <t>โครงการปรับปรุงระบบระบายน้ำ ถนนเทศบาลดำริ 4 (จากบ้านนายสะอิ้ง ถึงถนนพิชัย)</t>
  </si>
  <si>
    <t>โครงการก่อสร้างหลังคาคลุม ตลาดเทศบาลเมืองสวรรคโลก</t>
  </si>
  <si>
    <t>ก่อสร้างอาคารเรียน 3 ชั้น 12 ห้องเรียน รร.เทศบาลเมืองสวรรคโลก</t>
  </si>
  <si>
    <t>โครงการก่อสร้างหลังคาคลุมลานจอดรถ</t>
  </si>
  <si>
    <t>รวมค่าที่ดินและสิ่งก่อสร้างจ่ายจากเงินรายรับและจ่ายจากเงินอุดหนุนระบุวัตถุประสงค์</t>
  </si>
  <si>
    <t>สำหรับปี สิ้นสุดวันที่  30 กันยายน 2561</t>
  </si>
  <si>
    <t>1.6 การรับรู้รายจ่าย</t>
  </si>
  <si>
    <t>รับจริงสูงกว่ารายจ่ายจริงหลังหักเงินทุน</t>
  </si>
  <si>
    <r>
      <rPr>
        <b/>
        <u val="single"/>
        <sz val="14"/>
        <color indexed="8"/>
        <rFont val="TH SarabunPSK"/>
        <family val="2"/>
      </rPr>
      <t>หัก</t>
    </r>
    <r>
      <rPr>
        <sz val="14"/>
        <color indexed="8"/>
        <rFont val="TH SarabunPSK"/>
        <family val="2"/>
      </rPr>
      <t xml:space="preserve"> 25 % ของรายรับจริงสูงกว่า</t>
    </r>
  </si>
  <si>
    <t xml:space="preserve">   รายจ่ายจริง ( เงินทุนสำรองเงินสะสม )</t>
  </si>
  <si>
    <t xml:space="preserve">    สำรองเงินสะสม</t>
  </si>
  <si>
    <t xml:space="preserve"> - โครงการก่อสร้างหลังคาคลุมลานจอดรถ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</si>
</sst>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mmm\-yyyy"/>
    <numFmt numFmtId="189" formatCode="[$-41E]d\ mmmm\ yyyy"/>
    <numFmt numFmtId="190" formatCode="[$-1041E]#,##0.00;\-#,##0.00"/>
    <numFmt numFmtId="191" formatCode="_-* #,##0.000_-;\-* #,##0.000_-;_-* &quot;-&quot;??_-;_-@_-"/>
    <numFmt numFmtId="192" formatCode="_-* #,##0.0000_-;\-* #,##0.0000_-;_-* &quot;-&quot;??_-;_-@_-"/>
    <numFmt numFmtId="193" formatCode="_-* #,##0.0_-;\-* #,##0.0_-;_-* &quot;-&quot;??_-;_-@_-"/>
    <numFmt numFmtId="194" formatCode="_-* #,##0_-;\-* #,##0_-;_-* &quot;-&quot;??_-;_-@_-"/>
    <numFmt numFmtId="195" formatCode="#,##0.00_ ;\-#,##0.00\ "/>
  </numFmts>
  <fonts count="9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u val="single"/>
      <sz val="16"/>
      <color indexed="8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1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4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.5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3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10"/>
      <name val="TH SarabunPSK"/>
      <family val="2"/>
    </font>
    <font>
      <sz val="10"/>
      <color indexed="8"/>
      <name val="Microsoft Sans Serif"/>
      <family val="2"/>
    </font>
    <font>
      <sz val="15.5"/>
      <color indexed="8"/>
      <name val="TH SarabunPSK"/>
      <family val="2"/>
    </font>
    <font>
      <b/>
      <sz val="15.5"/>
      <color indexed="8"/>
      <name val="TH SarabunPSK"/>
      <family val="2"/>
    </font>
    <font>
      <u val="single"/>
      <sz val="14"/>
      <color indexed="8"/>
      <name val="TH SarabunPSK"/>
      <family val="2"/>
    </font>
    <font>
      <sz val="16"/>
      <color indexed="9"/>
      <name val="TH SarabunPSK"/>
      <family val="2"/>
    </font>
    <font>
      <sz val="12.5"/>
      <color indexed="8"/>
      <name val="TH SarabunPSK"/>
      <family val="2"/>
    </font>
    <font>
      <u val="single"/>
      <sz val="12.5"/>
      <color indexed="8"/>
      <name val="TH SarabunPSK"/>
      <family val="2"/>
    </font>
    <font>
      <b/>
      <sz val="12.5"/>
      <color indexed="8"/>
      <name val="TH SarabunPSK"/>
      <family val="2"/>
    </font>
    <font>
      <sz val="14"/>
      <color indexed="8"/>
      <name val="Microsoft Sans Serif"/>
      <family val="2"/>
    </font>
    <font>
      <b/>
      <sz val="12"/>
      <color indexed="8"/>
      <name val="Microsoft Sans Serif"/>
      <family val="2"/>
    </font>
    <font>
      <sz val="12"/>
      <color indexed="8"/>
      <name val="Microsoft Sans Serif"/>
      <family val="2"/>
    </font>
    <font>
      <b/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  <font>
      <u val="single"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rgb="FFFF0000"/>
      <name val="TH SarabunPSK"/>
      <family val="2"/>
    </font>
    <font>
      <sz val="10"/>
      <color rgb="FF000000"/>
      <name val="Microsoft Sans Serif"/>
      <family val="2"/>
    </font>
    <font>
      <b/>
      <u val="single"/>
      <sz val="16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u val="single"/>
      <sz val="14"/>
      <color theme="1"/>
      <name val="TH SarabunPSK"/>
      <family val="2"/>
    </font>
    <font>
      <sz val="15.5"/>
      <color theme="1"/>
      <name val="TH SarabunPSK"/>
      <family val="2"/>
    </font>
    <font>
      <b/>
      <sz val="15.5"/>
      <color theme="1"/>
      <name val="TH SarabunPSK"/>
      <family val="2"/>
    </font>
    <font>
      <u val="single"/>
      <sz val="14"/>
      <color theme="1"/>
      <name val="TH SarabunPSK"/>
      <family val="2"/>
    </font>
    <font>
      <sz val="13"/>
      <color theme="1"/>
      <name val="TH SarabunPSK"/>
      <family val="2"/>
    </font>
    <font>
      <sz val="16"/>
      <color theme="0"/>
      <name val="TH SarabunPSK"/>
      <family val="2"/>
    </font>
    <font>
      <sz val="12.5"/>
      <color theme="1"/>
      <name val="TH SarabunPSK"/>
      <family val="2"/>
    </font>
    <font>
      <u val="single"/>
      <sz val="12.5"/>
      <color theme="1"/>
      <name val="TH SarabunPSK"/>
      <family val="2"/>
    </font>
    <font>
      <b/>
      <sz val="12.5"/>
      <color theme="1"/>
      <name val="TH SarabunPSK"/>
      <family val="2"/>
    </font>
    <font>
      <sz val="14"/>
      <color rgb="FF000000"/>
      <name val="Microsoft Sans Serif"/>
      <family val="2"/>
    </font>
    <font>
      <b/>
      <sz val="12"/>
      <color rgb="FF000000"/>
      <name val="Microsoft Sans Serif"/>
      <family val="2"/>
    </font>
    <font>
      <sz val="12"/>
      <color rgb="FF000000"/>
      <name val="Microsoft Sans Serif"/>
      <family val="2"/>
    </font>
    <font>
      <b/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3D3D3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thin">
        <color theme="0" tint="-0.24993999302387238"/>
      </bottom>
    </border>
    <border>
      <left/>
      <right/>
      <top style="thin"/>
      <bottom style="thin"/>
    </border>
    <border>
      <left style="thin"/>
      <right style="thin"/>
      <top style="thin">
        <color theme="0" tint="-0.3499799966812134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double"/>
      <bottom style="double"/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>
        <color theme="0" tint="-0.3499799966812134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>
        <color rgb="FFA9A9A9"/>
      </top>
      <bottom style="thin">
        <color rgb="FFA9A9A9"/>
      </bottom>
    </border>
    <border>
      <left/>
      <right style="thin"/>
      <top style="thin">
        <color rgb="FFA9A9A9"/>
      </top>
      <bottom style="thin">
        <color rgb="FFA9A9A9"/>
      </bottom>
    </border>
    <border>
      <left style="thin"/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double"/>
    </border>
    <border>
      <left style="thin">
        <color rgb="FFA9A9A9"/>
      </left>
      <right style="thin">
        <color rgb="FFA9A9A9"/>
      </right>
      <top>
        <color indexed="63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/>
      <bottom style="thin">
        <color rgb="FFA9A9A9"/>
      </bottom>
    </border>
    <border>
      <left/>
      <right/>
      <top>
        <color indexed="63"/>
      </top>
      <bottom style="thin">
        <color rgb="FFA9A9A9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double"/>
    </border>
    <border>
      <left style="thin">
        <color rgb="FFA9A9A9"/>
      </left>
      <right style="thin">
        <color rgb="FFA9A9A9"/>
      </right>
      <top style="thin">
        <color rgb="FFA9A9A9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A9A9A9"/>
      </left>
      <right/>
      <top>
        <color indexed="63"/>
      </top>
      <bottom style="thin">
        <color rgb="FFA9A9A9"/>
      </bottom>
    </border>
    <border>
      <left style="thin"/>
      <right>
        <color indexed="63"/>
      </right>
      <top style="thin">
        <color rgb="FFA9A9A9"/>
      </top>
      <bottom style="thin"/>
    </border>
    <border>
      <left style="thin"/>
      <right>
        <color indexed="63"/>
      </right>
      <top style="thin"/>
      <bottom style="thin">
        <color rgb="FFA9A9A9"/>
      </bottom>
    </border>
    <border>
      <left style="thin"/>
      <right>
        <color indexed="63"/>
      </right>
      <top>
        <color indexed="63"/>
      </top>
      <bottom style="thin">
        <color rgb="FFA9A9A9"/>
      </bottom>
    </border>
    <border>
      <left style="thin"/>
      <right>
        <color indexed="63"/>
      </right>
      <top style="thin"/>
      <bottom style="double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theme="0" tint="-0.3499799966812134"/>
      </bottom>
    </border>
    <border>
      <left style="thin">
        <color rgb="FFA9A9A9"/>
      </left>
      <right style="thin">
        <color rgb="FFA9A9A9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A9A9A9"/>
      </left>
      <right style="thin">
        <color rgb="FFA9A9A9"/>
      </right>
      <top style="thin">
        <color theme="0" tint="-0.3499799966812134"/>
      </top>
      <bottom style="thin">
        <color rgb="FFA9A9A9"/>
      </bottom>
    </border>
    <border>
      <left style="thin">
        <color rgb="FFA9A9A9"/>
      </left>
      <right/>
      <top style="thin">
        <color rgb="FFA9A9A9"/>
      </top>
      <bottom style="thin">
        <color theme="0" tint="-0.3499799966812134"/>
      </bottom>
    </border>
    <border>
      <left style="thin">
        <color rgb="FFA9A9A9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rgb="FFA9A9A9"/>
      </left>
      <right/>
      <top style="thin">
        <color theme="0" tint="-0.3499799966812134"/>
      </top>
      <bottom style="thin">
        <color rgb="FFA9A9A9"/>
      </bottom>
    </border>
    <border>
      <left/>
      <right style="thin"/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A9A9A9"/>
      </top>
      <bottom style="thin">
        <color theme="0" tint="-0.349979996681213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theme="0" tint="-0.24993999302387238"/>
      </top>
      <bottom/>
    </border>
    <border>
      <left/>
      <right/>
      <top/>
      <bottom style="double"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rgb="FFA9A9A9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rgb="FFA9A9A9"/>
      </right>
      <top style="thin">
        <color rgb="FFA9A9A9"/>
      </top>
      <bottom style="thin">
        <color theme="0" tint="-0.3499799966812134"/>
      </bottom>
    </border>
    <border>
      <left/>
      <right style="thin">
        <color rgb="FFA9A9A9"/>
      </right>
      <top style="thin">
        <color rgb="FFA9A9A9"/>
      </top>
      <bottom style="thin">
        <color theme="0" tint="-0.3499799966812134"/>
      </bottom>
    </border>
    <border>
      <left/>
      <right/>
      <top style="thin">
        <color rgb="FFA9A9A9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/>
      <bottom style="double"/>
    </border>
    <border>
      <left style="thin">
        <color theme="0" tint="-0.3499799966812134"/>
      </left>
      <right>
        <color indexed="63"/>
      </right>
      <top style="thin"/>
      <bottom style="double"/>
    </border>
    <border>
      <left style="thin"/>
      <right style="thin">
        <color rgb="FFA9A9A9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/>
      <top style="thin">
        <color rgb="FFA9A9A9"/>
      </top>
      <bottom style="thin"/>
    </border>
    <border>
      <left/>
      <right style="thin">
        <color rgb="FFA9A9A9"/>
      </right>
      <top style="thin">
        <color rgb="FFA9A9A9"/>
      </top>
      <bottom style="thin"/>
    </border>
    <border>
      <left/>
      <right/>
      <top style="thin">
        <color rgb="FFA9A9A9"/>
      </top>
      <bottom style="thin"/>
    </border>
    <border>
      <left style="thin"/>
      <right/>
      <top style="thin">
        <color theme="0" tint="-0.3499799966812134"/>
      </top>
      <bottom style="thin">
        <color rgb="FFA9A9A9"/>
      </bottom>
    </border>
    <border>
      <left/>
      <right style="thin">
        <color rgb="FFA9A9A9"/>
      </right>
      <top style="thin">
        <color theme="0" tint="-0.3499799966812134"/>
      </top>
      <bottom style="thin">
        <color rgb="FFA9A9A9"/>
      </bottom>
    </border>
    <border>
      <left/>
      <right/>
      <top style="thin">
        <color theme="0" tint="-0.3499799966812134"/>
      </top>
      <bottom style="thin">
        <color rgb="FFA9A9A9"/>
      </bottom>
    </border>
    <border>
      <left/>
      <right style="thin"/>
      <top style="thin">
        <color theme="0" tint="-0.3499799966812134"/>
      </top>
      <bottom style="thin">
        <color rgb="FFA9A9A9"/>
      </bottom>
    </border>
    <border>
      <left style="thin"/>
      <right style="thin">
        <color rgb="FFA9A9A9"/>
      </right>
      <top style="thin">
        <color theme="0" tint="-0.3499799966812134"/>
      </top>
      <bottom style="thin">
        <color theme="0" tint="-0.3499799966812134"/>
      </bottom>
    </border>
    <border>
      <left/>
      <right style="thin"/>
      <top style="thin">
        <color rgb="FFA9A9A9"/>
      </top>
      <bottom style="thin">
        <color theme="0" tint="-0.3499799966812134"/>
      </bottom>
    </border>
    <border>
      <left style="thin"/>
      <right style="thin">
        <color rgb="FFA9A9A9"/>
      </right>
      <top style="thin">
        <color theme="0" tint="-0.3499799966812134"/>
      </top>
      <bottom style="thin">
        <color rgb="FFA9A9A9"/>
      </bottom>
    </border>
    <border>
      <left style="thin"/>
      <right/>
      <top style="thin">
        <color rgb="FFA9A9A9"/>
      </top>
      <bottom style="thin">
        <color theme="0" tint="-0.3499799966812134"/>
      </bottom>
    </border>
    <border>
      <left/>
      <right/>
      <top style="thin"/>
      <bottom style="thin">
        <color rgb="FFA9A9A9"/>
      </bottom>
    </border>
    <border>
      <left/>
      <right style="thin"/>
      <top style="thin"/>
      <bottom style="thin">
        <color rgb="FFA9A9A9"/>
      </bottom>
    </border>
    <border>
      <left style="thin"/>
      <right style="thin">
        <color rgb="FFA9A9A9"/>
      </right>
      <top style="thin"/>
      <bottom style="thin">
        <color rgb="FFA9A9A9"/>
      </bottom>
    </border>
    <border>
      <left/>
      <right style="thin">
        <color rgb="FFA9A9A9"/>
      </right>
      <top style="thin"/>
      <bottom style="thin">
        <color rgb="FFA9A9A9"/>
      </bottom>
    </border>
    <border>
      <left style="thin"/>
      <right style="thin">
        <color rgb="FFA9A9A9"/>
      </right>
      <top>
        <color indexed="63"/>
      </top>
      <bottom style="thin">
        <color rgb="FFA9A9A9"/>
      </bottom>
    </border>
    <border>
      <left/>
      <right style="thin">
        <color rgb="FFA9A9A9"/>
      </right>
      <top>
        <color indexed="63"/>
      </top>
      <bottom style="thin">
        <color rgb="FFA9A9A9"/>
      </bottom>
    </border>
    <border>
      <left/>
      <right style="thin"/>
      <top>
        <color indexed="63"/>
      </top>
      <bottom style="thin">
        <color rgb="FFA9A9A9"/>
      </bottom>
    </border>
    <border>
      <left style="thin">
        <color theme="0" tint="-0.3499799966812134"/>
      </left>
      <right style="thin"/>
      <top style="thin">
        <color rgb="FFA9A9A9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rgb="FFA9A9A9"/>
      </top>
      <bottom style="thin">
        <color theme="0" tint="-0.3499799966812134"/>
      </bottom>
    </border>
    <border>
      <left style="thin"/>
      <right style="thin">
        <color rgb="FFA9A9A9"/>
      </right>
      <top style="thin">
        <color rgb="FFA9A9A9"/>
      </top>
      <bottom style="thin"/>
    </border>
    <border>
      <left/>
      <right style="thin"/>
      <top style="thin">
        <color rgb="FFA9A9A9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61" fillId="23" borderId="1" applyNumberFormat="0" applyAlignment="0" applyProtection="0"/>
    <xf numFmtId="0" fontId="62" fillId="24" borderId="0" applyNumberFormat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70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9" fillId="0" borderId="0" xfId="0" applyFont="1" applyBorder="1" applyAlignment="1">
      <alignment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horizontal="center"/>
    </xf>
    <xf numFmtId="0" fontId="69" fillId="0" borderId="11" xfId="0" applyFont="1" applyBorder="1" applyAlignment="1">
      <alignment/>
    </xf>
    <xf numFmtId="0" fontId="69" fillId="0" borderId="12" xfId="0" applyFont="1" applyBorder="1" applyAlignment="1">
      <alignment horizontal="center"/>
    </xf>
    <xf numFmtId="0" fontId="69" fillId="0" borderId="12" xfId="0" applyFont="1" applyBorder="1" applyAlignment="1">
      <alignment/>
    </xf>
    <xf numFmtId="0" fontId="69" fillId="0" borderId="13" xfId="0" applyFont="1" applyBorder="1" applyAlignment="1">
      <alignment horizontal="center"/>
    </xf>
    <xf numFmtId="0" fontId="69" fillId="0" borderId="13" xfId="0" applyFont="1" applyBorder="1" applyAlignment="1">
      <alignment/>
    </xf>
    <xf numFmtId="43" fontId="69" fillId="0" borderId="10" xfId="33" applyFont="1" applyBorder="1" applyAlignment="1">
      <alignment/>
    </xf>
    <xf numFmtId="43" fontId="69" fillId="0" borderId="13" xfId="33" applyFont="1" applyBorder="1" applyAlignment="1">
      <alignment/>
    </xf>
    <xf numFmtId="43" fontId="69" fillId="0" borderId="12" xfId="33" applyFont="1" applyBorder="1" applyAlignment="1">
      <alignment/>
    </xf>
    <xf numFmtId="43" fontId="69" fillId="0" borderId="0" xfId="33" applyFont="1" applyAlignment="1">
      <alignment/>
    </xf>
    <xf numFmtId="43" fontId="71" fillId="0" borderId="10" xfId="33" applyFont="1" applyBorder="1" applyAlignment="1">
      <alignment/>
    </xf>
    <xf numFmtId="43" fontId="70" fillId="0" borderId="0" xfId="33" applyFont="1" applyAlignment="1">
      <alignment/>
    </xf>
    <xf numFmtId="43" fontId="70" fillId="0" borderId="14" xfId="33" applyFont="1" applyBorder="1" applyAlignment="1">
      <alignment/>
    </xf>
    <xf numFmtId="43" fontId="3" fillId="0" borderId="0" xfId="33" applyFont="1" applyBorder="1" applyAlignment="1">
      <alignment/>
    </xf>
    <xf numFmtId="0" fontId="69" fillId="0" borderId="15" xfId="0" applyFont="1" applyBorder="1" applyAlignment="1">
      <alignment horizontal="center"/>
    </xf>
    <xf numFmtId="0" fontId="69" fillId="0" borderId="16" xfId="0" applyFont="1" applyBorder="1" applyAlignment="1">
      <alignment/>
    </xf>
    <xf numFmtId="43" fontId="72" fillId="0" borderId="17" xfId="33" applyFont="1" applyBorder="1" applyAlignment="1">
      <alignment/>
    </xf>
    <xf numFmtId="43" fontId="71" fillId="0" borderId="11" xfId="33" applyFont="1" applyBorder="1" applyAlignment="1">
      <alignment/>
    </xf>
    <xf numFmtId="0" fontId="73" fillId="0" borderId="0" xfId="0" applyFont="1" applyAlignment="1">
      <alignment/>
    </xf>
    <xf numFmtId="43" fontId="73" fillId="0" borderId="0" xfId="0" applyNumberFormat="1" applyFont="1" applyAlignment="1">
      <alignment/>
    </xf>
    <xf numFmtId="0" fontId="70" fillId="0" borderId="0" xfId="0" applyFont="1" applyAlignment="1">
      <alignment horizontal="center"/>
    </xf>
    <xf numFmtId="0" fontId="70" fillId="0" borderId="14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16" xfId="0" applyFont="1" applyBorder="1" applyAlignment="1">
      <alignment horizontal="center"/>
    </xf>
    <xf numFmtId="0" fontId="74" fillId="0" borderId="0" xfId="0" applyFont="1" applyAlignment="1">
      <alignment/>
    </xf>
    <xf numFmtId="43" fontId="73" fillId="0" borderId="0" xfId="33" applyFont="1" applyAlignment="1">
      <alignment/>
    </xf>
    <xf numFmtId="43" fontId="3" fillId="0" borderId="0" xfId="33" applyFont="1" applyAlignment="1">
      <alignment/>
    </xf>
    <xf numFmtId="43" fontId="7" fillId="0" borderId="17" xfId="33" applyFont="1" applyBorder="1" applyAlignment="1">
      <alignment/>
    </xf>
    <xf numFmtId="0" fontId="70" fillId="0" borderId="14" xfId="0" applyFont="1" applyBorder="1" applyAlignment="1">
      <alignment horizontal="center"/>
    </xf>
    <xf numFmtId="0" fontId="70" fillId="0" borderId="14" xfId="0" applyFont="1" applyBorder="1" applyAlignment="1">
      <alignment horizontal="center" vertical="center"/>
    </xf>
    <xf numFmtId="0" fontId="69" fillId="0" borderId="10" xfId="0" applyFont="1" applyBorder="1" applyAlignment="1">
      <alignment horizontal="left"/>
    </xf>
    <xf numFmtId="0" fontId="69" fillId="0" borderId="12" xfId="0" applyFont="1" applyBorder="1" applyAlignment="1">
      <alignment horizontal="left"/>
    </xf>
    <xf numFmtId="43" fontId="70" fillId="0" borderId="18" xfId="33" applyFont="1" applyBorder="1" applyAlignment="1">
      <alignment/>
    </xf>
    <xf numFmtId="43" fontId="69" fillId="0" borderId="18" xfId="33" applyFont="1" applyBorder="1" applyAlignment="1">
      <alignment/>
    </xf>
    <xf numFmtId="43" fontId="69" fillId="0" borderId="18" xfId="33" applyFont="1" applyBorder="1" applyAlignment="1">
      <alignment/>
    </xf>
    <xf numFmtId="43" fontId="69" fillId="0" borderId="16" xfId="33" applyFont="1" applyBorder="1" applyAlignment="1">
      <alignment/>
    </xf>
    <xf numFmtId="0" fontId="69" fillId="0" borderId="19" xfId="0" applyFont="1" applyBorder="1" applyAlignment="1">
      <alignment/>
    </xf>
    <xf numFmtId="15" fontId="69" fillId="0" borderId="12" xfId="0" applyNumberFormat="1" applyFont="1" applyBorder="1" applyAlignment="1">
      <alignment horizontal="center"/>
    </xf>
    <xf numFmtId="15" fontId="69" fillId="0" borderId="10" xfId="0" applyNumberFormat="1" applyFont="1" applyBorder="1" applyAlignment="1">
      <alignment horizontal="center"/>
    </xf>
    <xf numFmtId="43" fontId="70" fillId="0" borderId="20" xfId="33" applyFont="1" applyBorder="1" applyAlignment="1">
      <alignment/>
    </xf>
    <xf numFmtId="43" fontId="73" fillId="0" borderId="18" xfId="33" applyFont="1" applyBorder="1" applyAlignment="1">
      <alignment/>
    </xf>
    <xf numFmtId="0" fontId="75" fillId="0" borderId="14" xfId="0" applyFont="1" applyBorder="1" applyAlignment="1">
      <alignment horizontal="center" vertical="center" wrapText="1"/>
    </xf>
    <xf numFmtId="43" fontId="75" fillId="0" borderId="14" xfId="33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43" fontId="71" fillId="0" borderId="21" xfId="33" applyFont="1" applyBorder="1" applyAlignment="1">
      <alignment/>
    </xf>
    <xf numFmtId="43" fontId="71" fillId="0" borderId="22" xfId="33" applyFont="1" applyBorder="1" applyAlignment="1">
      <alignment/>
    </xf>
    <xf numFmtId="43" fontId="71" fillId="0" borderId="23" xfId="33" applyFont="1" applyBorder="1" applyAlignment="1">
      <alignment/>
    </xf>
    <xf numFmtId="43" fontId="72" fillId="0" borderId="19" xfId="33" applyFont="1" applyBorder="1" applyAlignment="1">
      <alignment horizontal="center" vertical="center" wrapText="1"/>
    </xf>
    <xf numFmtId="43" fontId="72" fillId="0" borderId="22" xfId="33" applyFont="1" applyBorder="1" applyAlignment="1">
      <alignment horizontal="center" vertical="center" wrapText="1"/>
    </xf>
    <xf numFmtId="43" fontId="72" fillId="0" borderId="24" xfId="33" applyFont="1" applyBorder="1" applyAlignment="1">
      <alignment/>
    </xf>
    <xf numFmtId="0" fontId="73" fillId="0" borderId="0" xfId="0" applyFont="1" applyAlignment="1">
      <alignment horizontal="left" vertical="center" wrapText="1"/>
    </xf>
    <xf numFmtId="43" fontId="73" fillId="0" borderId="0" xfId="0" applyNumberFormat="1" applyFont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69" fillId="0" borderId="14" xfId="0" applyFont="1" applyBorder="1" applyAlignment="1">
      <alignment horizontal="center"/>
    </xf>
    <xf numFmtId="43" fontId="5" fillId="0" borderId="22" xfId="33" applyFont="1" applyBorder="1" applyAlignment="1">
      <alignment/>
    </xf>
    <xf numFmtId="43" fontId="76" fillId="0" borderId="0" xfId="33" applyFont="1" applyAlignment="1">
      <alignment/>
    </xf>
    <xf numFmtId="0" fontId="7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7" fillId="0" borderId="0" xfId="0" applyNumberFormat="1" applyFont="1" applyFill="1" applyBorder="1" applyAlignment="1">
      <alignment vertical="top" wrapText="1" readingOrder="1"/>
    </xf>
    <xf numFmtId="43" fontId="5" fillId="0" borderId="0" xfId="33" applyFont="1" applyAlignment="1">
      <alignment/>
    </xf>
    <xf numFmtId="43" fontId="5" fillId="0" borderId="21" xfId="33" applyFont="1" applyBorder="1" applyAlignment="1">
      <alignment/>
    </xf>
    <xf numFmtId="43" fontId="5" fillId="0" borderId="25" xfId="33" applyFont="1" applyBorder="1" applyAlignment="1">
      <alignment/>
    </xf>
    <xf numFmtId="43" fontId="11" fillId="0" borderId="14" xfId="33" applyFont="1" applyBorder="1" applyAlignment="1">
      <alignment horizontal="center" vertical="center" wrapText="1"/>
    </xf>
    <xf numFmtId="43" fontId="7" fillId="0" borderId="19" xfId="33" applyFont="1" applyBorder="1" applyAlignment="1">
      <alignment horizontal="center" vertical="center" wrapText="1"/>
    </xf>
    <xf numFmtId="43" fontId="7" fillId="0" borderId="22" xfId="33" applyFont="1" applyBorder="1" applyAlignment="1">
      <alignment horizontal="center" vertical="center" wrapText="1"/>
    </xf>
    <xf numFmtId="43" fontId="5" fillId="0" borderId="23" xfId="33" applyFont="1" applyBorder="1" applyAlignment="1">
      <alignment/>
    </xf>
    <xf numFmtId="43" fontId="5" fillId="0" borderId="26" xfId="33" applyFont="1" applyBorder="1" applyAlignment="1">
      <alignment/>
    </xf>
    <xf numFmtId="43" fontId="70" fillId="0" borderId="0" xfId="33" applyFont="1" applyAlignment="1">
      <alignment horizontal="center"/>
    </xf>
    <xf numFmtId="43" fontId="70" fillId="0" borderId="0" xfId="33" applyFont="1" applyAlignment="1">
      <alignment horizontal="center"/>
    </xf>
    <xf numFmtId="0" fontId="78" fillId="0" borderId="0" xfId="0" applyFont="1" applyAlignment="1">
      <alignment/>
    </xf>
    <xf numFmtId="0" fontId="69" fillId="0" borderId="0" xfId="0" applyFont="1" applyAlignment="1">
      <alignment vertical="top"/>
    </xf>
    <xf numFmtId="43" fontId="70" fillId="0" borderId="18" xfId="33" applyFont="1" applyBorder="1" applyAlignment="1">
      <alignment/>
    </xf>
    <xf numFmtId="43" fontId="70" fillId="0" borderId="0" xfId="33" applyFont="1" applyAlignment="1">
      <alignment horizontal="right"/>
    </xf>
    <xf numFmtId="43" fontId="70" fillId="0" borderId="18" xfId="33" applyFont="1" applyBorder="1" applyAlignment="1">
      <alignment/>
    </xf>
    <xf numFmtId="0" fontId="12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left" vertical="top" wrapText="1" readingOrder="1"/>
    </xf>
    <xf numFmtId="190" fontId="3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left" vertical="top" readingOrder="1"/>
    </xf>
    <xf numFmtId="0" fontId="12" fillId="0" borderId="0" xfId="0" applyNumberFormat="1" applyFont="1" applyFill="1" applyBorder="1" applyAlignment="1">
      <alignment wrapText="1" readingOrder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4" fontId="69" fillId="0" borderId="0" xfId="0" applyNumberFormat="1" applyFont="1" applyAlignment="1">
      <alignment/>
    </xf>
    <xf numFmtId="0" fontId="69" fillId="0" borderId="27" xfId="0" applyFont="1" applyBorder="1" applyAlignment="1">
      <alignment/>
    </xf>
    <xf numFmtId="0" fontId="69" fillId="0" borderId="15" xfId="0" applyFont="1" applyBorder="1" applyAlignment="1">
      <alignment/>
    </xf>
    <xf numFmtId="0" fontId="69" fillId="0" borderId="28" xfId="0" applyFont="1" applyBorder="1" applyAlignment="1">
      <alignment/>
    </xf>
    <xf numFmtId="4" fontId="69" fillId="0" borderId="28" xfId="0" applyNumberFormat="1" applyFont="1" applyBorder="1" applyAlignment="1">
      <alignment/>
    </xf>
    <xf numFmtId="4" fontId="69" fillId="0" borderId="27" xfId="0" applyNumberFormat="1" applyFont="1" applyBorder="1" applyAlignment="1">
      <alignment/>
    </xf>
    <xf numFmtId="43" fontId="69" fillId="0" borderId="28" xfId="33" applyFont="1" applyBorder="1" applyAlignment="1">
      <alignment/>
    </xf>
    <xf numFmtId="4" fontId="69" fillId="0" borderId="15" xfId="0" applyNumberFormat="1" applyFont="1" applyBorder="1" applyAlignment="1">
      <alignment/>
    </xf>
    <xf numFmtId="4" fontId="69" fillId="0" borderId="15" xfId="0" applyNumberFormat="1" applyFont="1" applyBorder="1" applyAlignment="1">
      <alignment horizontal="center"/>
    </xf>
    <xf numFmtId="4" fontId="69" fillId="0" borderId="14" xfId="0" applyNumberFormat="1" applyFont="1" applyBorder="1" applyAlignment="1">
      <alignment/>
    </xf>
    <xf numFmtId="43" fontId="69" fillId="0" borderId="29" xfId="33" applyFont="1" applyBorder="1" applyAlignment="1">
      <alignment/>
    </xf>
    <xf numFmtId="43" fontId="69" fillId="0" borderId="30" xfId="33" applyFont="1" applyBorder="1" applyAlignment="1">
      <alignment/>
    </xf>
    <xf numFmtId="43" fontId="69" fillId="0" borderId="27" xfId="33" applyFont="1" applyBorder="1" applyAlignment="1">
      <alignment/>
    </xf>
    <xf numFmtId="0" fontId="13" fillId="0" borderId="0" xfId="0" applyFont="1" applyFill="1" applyBorder="1" applyAlignment="1">
      <alignment/>
    </xf>
    <xf numFmtId="0" fontId="79" fillId="0" borderId="0" xfId="0" applyNumberFormat="1" applyFont="1" applyFill="1" applyBorder="1" applyAlignment="1">
      <alignment horizontal="center" vertical="top" wrapText="1" readingOrder="1"/>
    </xf>
    <xf numFmtId="0" fontId="13" fillId="0" borderId="31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80" fillId="33" borderId="33" xfId="0" applyNumberFormat="1" applyFont="1" applyFill="1" applyBorder="1" applyAlignment="1">
      <alignment vertical="center" wrapText="1" readingOrder="1"/>
    </xf>
    <xf numFmtId="0" fontId="80" fillId="33" borderId="34" xfId="0" applyNumberFormat="1" applyFont="1" applyFill="1" applyBorder="1" applyAlignment="1">
      <alignment vertical="center" wrapText="1" readingOrder="1"/>
    </xf>
    <xf numFmtId="0" fontId="13" fillId="0" borderId="0" xfId="0" applyFont="1" applyFill="1" applyBorder="1" applyAlignment="1">
      <alignment wrapText="1"/>
    </xf>
    <xf numFmtId="0" fontId="79" fillId="0" borderId="35" xfId="0" applyNumberFormat="1" applyFont="1" applyFill="1" applyBorder="1" applyAlignment="1">
      <alignment horizontal="center" vertical="top" wrapText="1" readingOrder="1"/>
    </xf>
    <xf numFmtId="190" fontId="79" fillId="0" borderId="36" xfId="0" applyNumberFormat="1" applyFont="1" applyFill="1" applyBorder="1" applyAlignment="1">
      <alignment horizontal="right" vertical="top" wrapText="1" readingOrder="1"/>
    </xf>
    <xf numFmtId="190" fontId="79" fillId="0" borderId="37" xfId="0" applyNumberFormat="1" applyFont="1" applyFill="1" applyBorder="1" applyAlignment="1">
      <alignment horizontal="right" vertical="top" wrapText="1" readingOrder="1"/>
    </xf>
    <xf numFmtId="190" fontId="13" fillId="0" borderId="32" xfId="0" applyNumberFormat="1" applyFont="1" applyFill="1" applyBorder="1" applyAlignment="1">
      <alignment/>
    </xf>
    <xf numFmtId="190" fontId="13" fillId="0" borderId="32" xfId="0" applyNumberFormat="1" applyFont="1" applyFill="1" applyBorder="1" applyAlignment="1">
      <alignment wrapText="1"/>
    </xf>
    <xf numFmtId="190" fontId="13" fillId="0" borderId="38" xfId="0" applyNumberFormat="1" applyFont="1" applyFill="1" applyBorder="1" applyAlignment="1">
      <alignment/>
    </xf>
    <xf numFmtId="43" fontId="73" fillId="0" borderId="39" xfId="33" applyFont="1" applyBorder="1" applyAlignment="1">
      <alignment/>
    </xf>
    <xf numFmtId="49" fontId="73" fillId="0" borderId="39" xfId="33" applyNumberFormat="1" applyFont="1" applyBorder="1" applyAlignment="1">
      <alignment horizontal="right"/>
    </xf>
    <xf numFmtId="43" fontId="71" fillId="0" borderId="0" xfId="33" applyFont="1" applyBorder="1" applyAlignment="1">
      <alignment/>
    </xf>
    <xf numFmtId="43" fontId="72" fillId="0" borderId="40" xfId="33" applyFont="1" applyBorder="1" applyAlignment="1">
      <alignment/>
    </xf>
    <xf numFmtId="43" fontId="7" fillId="0" borderId="14" xfId="33" applyFont="1" applyBorder="1" applyAlignment="1">
      <alignment horizontal="center" vertical="center" wrapText="1"/>
    </xf>
    <xf numFmtId="0" fontId="81" fillId="0" borderId="19" xfId="0" applyFont="1" applyBorder="1" applyAlignment="1">
      <alignment horizontal="left" vertical="center" wrapText="1"/>
    </xf>
    <xf numFmtId="0" fontId="73" fillId="0" borderId="22" xfId="0" applyFont="1" applyBorder="1" applyAlignment="1">
      <alignment horizontal="left" vertical="center" wrapText="1"/>
    </xf>
    <xf numFmtId="0" fontId="73" fillId="0" borderId="22" xfId="0" applyFont="1" applyBorder="1" applyAlignment="1">
      <alignment/>
    </xf>
    <xf numFmtId="0" fontId="73" fillId="0" borderId="25" xfId="0" applyFont="1" applyBorder="1" applyAlignment="1">
      <alignment/>
    </xf>
    <xf numFmtId="0" fontId="75" fillId="0" borderId="14" xfId="0" applyFont="1" applyBorder="1" applyAlignment="1">
      <alignment horizontal="center"/>
    </xf>
    <xf numFmtId="0" fontId="75" fillId="0" borderId="0" xfId="0" applyFont="1" applyAlignment="1">
      <alignment/>
    </xf>
    <xf numFmtId="0" fontId="73" fillId="0" borderId="28" xfId="0" applyFont="1" applyBorder="1" applyAlignment="1">
      <alignment/>
    </xf>
    <xf numFmtId="43" fontId="5" fillId="0" borderId="28" xfId="33" applyFont="1" applyBorder="1" applyAlignment="1">
      <alignment/>
    </xf>
    <xf numFmtId="43" fontId="69" fillId="0" borderId="0" xfId="33" applyFont="1" applyBorder="1" applyAlignment="1">
      <alignment/>
    </xf>
    <xf numFmtId="190" fontId="79" fillId="0" borderId="41" xfId="0" applyNumberFormat="1" applyFont="1" applyFill="1" applyBorder="1" applyAlignment="1">
      <alignment horizontal="right" vertical="top" wrapText="1" readingOrder="1"/>
    </xf>
    <xf numFmtId="0" fontId="3" fillId="0" borderId="0" xfId="0" applyFont="1" applyAlignment="1">
      <alignment/>
    </xf>
    <xf numFmtId="0" fontId="79" fillId="0" borderId="36" xfId="0" applyNumberFormat="1" applyFont="1" applyFill="1" applyBorder="1" applyAlignment="1">
      <alignment vertical="top" wrapText="1" readingOrder="1"/>
    </xf>
    <xf numFmtId="0" fontId="80" fillId="34" borderId="42" xfId="0" applyNumberFormat="1" applyFont="1" applyFill="1" applyBorder="1" applyAlignment="1">
      <alignment horizontal="center" vertical="center" wrapText="1" readingOrder="1"/>
    </xf>
    <xf numFmtId="0" fontId="79" fillId="0" borderId="41" xfId="0" applyNumberFormat="1" applyFont="1" applyFill="1" applyBorder="1" applyAlignment="1">
      <alignment vertical="top" wrapText="1" readingOrder="1"/>
    </xf>
    <xf numFmtId="0" fontId="80" fillId="33" borderId="43" xfId="0" applyNumberFormat="1" applyFont="1" applyFill="1" applyBorder="1" applyAlignment="1">
      <alignment vertical="center" wrapText="1" readingOrder="1"/>
    </xf>
    <xf numFmtId="190" fontId="11" fillId="0" borderId="44" xfId="0" applyNumberFormat="1" applyFont="1" applyFill="1" applyBorder="1" applyAlignment="1">
      <alignment horizontal="center" vertical="center"/>
    </xf>
    <xf numFmtId="0" fontId="79" fillId="0" borderId="45" xfId="0" applyNumberFormat="1" applyFont="1" applyFill="1" applyBorder="1" applyAlignment="1">
      <alignment vertical="top" wrapText="1" readingOrder="1"/>
    </xf>
    <xf numFmtId="190" fontId="79" fillId="0" borderId="45" xfId="0" applyNumberFormat="1" applyFont="1" applyFill="1" applyBorder="1" applyAlignment="1">
      <alignment horizontal="right" vertical="top" wrapText="1" readingOrder="1"/>
    </xf>
    <xf numFmtId="0" fontId="13" fillId="0" borderId="46" xfId="0" applyFont="1" applyFill="1" applyBorder="1" applyAlignment="1">
      <alignment wrapText="1"/>
    </xf>
    <xf numFmtId="0" fontId="13" fillId="0" borderId="46" xfId="0" applyFont="1" applyFill="1" applyBorder="1" applyAlignment="1">
      <alignment/>
    </xf>
    <xf numFmtId="190" fontId="79" fillId="0" borderId="47" xfId="0" applyNumberFormat="1" applyFont="1" applyFill="1" applyBorder="1" applyAlignment="1">
      <alignment horizontal="right" vertical="top" wrapText="1" readingOrder="1"/>
    </xf>
    <xf numFmtId="0" fontId="13" fillId="0" borderId="30" xfId="0" applyFont="1" applyFill="1" applyBorder="1" applyAlignment="1">
      <alignment/>
    </xf>
    <xf numFmtId="0" fontId="79" fillId="0" borderId="48" xfId="0" applyNumberFormat="1" applyFont="1" applyFill="1" applyBorder="1" applyAlignment="1">
      <alignment horizontal="center" vertical="top" wrapText="1" readingOrder="1"/>
    </xf>
    <xf numFmtId="0" fontId="80" fillId="34" borderId="49" xfId="0" applyNumberFormat="1" applyFont="1" applyFill="1" applyBorder="1" applyAlignment="1">
      <alignment horizontal="center" vertical="center" wrapText="1" readingOrder="1"/>
    </xf>
    <xf numFmtId="0" fontId="79" fillId="0" borderId="50" xfId="0" applyNumberFormat="1" applyFont="1" applyFill="1" applyBorder="1" applyAlignment="1">
      <alignment horizontal="center" vertical="top" wrapText="1" readingOrder="1"/>
    </xf>
    <xf numFmtId="0" fontId="11" fillId="0" borderId="51" xfId="0" applyFont="1" applyFill="1" applyBorder="1" applyAlignment="1">
      <alignment vertical="center"/>
    </xf>
    <xf numFmtId="0" fontId="7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14" xfId="0" applyFont="1" applyBorder="1" applyAlignment="1">
      <alignment horizontal="center"/>
    </xf>
    <xf numFmtId="0" fontId="80" fillId="34" borderId="42" xfId="0" applyNumberFormat="1" applyFont="1" applyFill="1" applyBorder="1" applyAlignment="1">
      <alignment horizontal="center" vertical="center" wrapText="1" readingOrder="1"/>
    </xf>
    <xf numFmtId="0" fontId="70" fillId="0" borderId="14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/>
    </xf>
    <xf numFmtId="0" fontId="69" fillId="0" borderId="0" xfId="0" applyFont="1" applyAlignment="1">
      <alignment horizontal="left" wrapText="1"/>
    </xf>
    <xf numFmtId="0" fontId="69" fillId="0" borderId="0" xfId="0" applyFont="1" applyAlignment="1">
      <alignment horizontal="center"/>
    </xf>
    <xf numFmtId="0" fontId="70" fillId="0" borderId="14" xfId="0" applyFont="1" applyBorder="1" applyAlignment="1">
      <alignment horizontal="center" vertical="center"/>
    </xf>
    <xf numFmtId="43" fontId="70" fillId="0" borderId="14" xfId="33" applyFont="1" applyBorder="1" applyAlignment="1">
      <alignment horizontal="center" vertical="center"/>
    </xf>
    <xf numFmtId="43" fontId="69" fillId="0" borderId="0" xfId="33" applyFont="1" applyAlignment="1">
      <alignment horizontal="center"/>
    </xf>
    <xf numFmtId="0" fontId="70" fillId="0" borderId="0" xfId="0" applyFont="1" applyAlignment="1">
      <alignment/>
    </xf>
    <xf numFmtId="49" fontId="70" fillId="0" borderId="0" xfId="33" applyNumberFormat="1" applyFont="1" applyAlignment="1">
      <alignment horizontal="center"/>
    </xf>
    <xf numFmtId="49" fontId="69" fillId="0" borderId="0" xfId="0" applyNumberFormat="1" applyFont="1" applyAlignment="1">
      <alignment horizontal="center"/>
    </xf>
    <xf numFmtId="43" fontId="14" fillId="0" borderId="0" xfId="33" applyFont="1" applyBorder="1" applyAlignment="1">
      <alignment/>
    </xf>
    <xf numFmtId="0" fontId="82" fillId="0" borderId="0" xfId="0" applyFont="1" applyAlignment="1">
      <alignment/>
    </xf>
    <xf numFmtId="43" fontId="83" fillId="0" borderId="18" xfId="33" applyFont="1" applyBorder="1" applyAlignment="1">
      <alignment/>
    </xf>
    <xf numFmtId="49" fontId="75" fillId="0" borderId="0" xfId="33" applyNumberFormat="1" applyFont="1" applyAlignment="1">
      <alignment horizontal="center"/>
    </xf>
    <xf numFmtId="49" fontId="69" fillId="0" borderId="0" xfId="33" applyNumberFormat="1" applyFont="1" applyAlignment="1">
      <alignment horizontal="center"/>
    </xf>
    <xf numFmtId="43" fontId="69" fillId="0" borderId="12" xfId="33" applyFont="1" applyBorder="1" applyAlignment="1">
      <alignment horizontal="center"/>
    </xf>
    <xf numFmtId="43" fontId="70" fillId="0" borderId="14" xfId="33" applyFont="1" applyBorder="1" applyAlignment="1">
      <alignment horizontal="center"/>
    </xf>
    <xf numFmtId="0" fontId="69" fillId="0" borderId="14" xfId="0" applyFont="1" applyBorder="1" applyAlignment="1">
      <alignment/>
    </xf>
    <xf numFmtId="0" fontId="70" fillId="0" borderId="14" xfId="0" applyFont="1" applyBorder="1" applyAlignment="1">
      <alignment/>
    </xf>
    <xf numFmtId="43" fontId="69" fillId="0" borderId="0" xfId="0" applyNumberFormat="1" applyFont="1" applyBorder="1" applyAlignment="1">
      <alignment/>
    </xf>
    <xf numFmtId="43" fontId="70" fillId="0" borderId="18" xfId="0" applyNumberFormat="1" applyFont="1" applyBorder="1" applyAlignment="1">
      <alignment/>
    </xf>
    <xf numFmtId="0" fontId="13" fillId="0" borderId="35" xfId="0" applyNumberFormat="1" applyFont="1" applyFill="1" applyBorder="1" applyAlignment="1">
      <alignment horizontal="center" vertical="top" wrapText="1" readingOrder="1"/>
    </xf>
    <xf numFmtId="0" fontId="13" fillId="0" borderId="36" xfId="0" applyNumberFormat="1" applyFont="1" applyFill="1" applyBorder="1" applyAlignment="1">
      <alignment vertical="top" wrapText="1" readingOrder="1"/>
    </xf>
    <xf numFmtId="190" fontId="13" fillId="0" borderId="0" xfId="0" applyNumberFormat="1" applyFont="1" applyFill="1" applyBorder="1" applyAlignment="1">
      <alignment/>
    </xf>
    <xf numFmtId="0" fontId="13" fillId="0" borderId="48" xfId="0" applyNumberFormat="1" applyFont="1" applyFill="1" applyBorder="1" applyAlignment="1">
      <alignment horizontal="center" vertical="top" wrapText="1" readingOrder="1"/>
    </xf>
    <xf numFmtId="0" fontId="13" fillId="0" borderId="52" xfId="0" applyNumberFormat="1" applyFont="1" applyFill="1" applyBorder="1" applyAlignment="1">
      <alignment vertical="top" wrapText="1" readingOrder="1"/>
    </xf>
    <xf numFmtId="190" fontId="79" fillId="0" borderId="52" xfId="0" applyNumberFormat="1" applyFont="1" applyFill="1" applyBorder="1" applyAlignment="1">
      <alignment horizontal="right" vertical="top" wrapText="1" readingOrder="1"/>
    </xf>
    <xf numFmtId="0" fontId="13" fillId="0" borderId="0" xfId="0" applyFont="1" applyFill="1" applyBorder="1" applyAlignment="1">
      <alignment horizontal="center"/>
    </xf>
    <xf numFmtId="0" fontId="13" fillId="0" borderId="50" xfId="0" applyNumberFormat="1" applyFont="1" applyFill="1" applyBorder="1" applyAlignment="1">
      <alignment horizontal="center" vertical="top" wrapText="1" readingOrder="1"/>
    </xf>
    <xf numFmtId="0" fontId="13" fillId="0" borderId="53" xfId="0" applyNumberFormat="1" applyFont="1" applyFill="1" applyBorder="1" applyAlignment="1">
      <alignment vertical="top" wrapText="1" readingOrder="1"/>
    </xf>
    <xf numFmtId="190" fontId="79" fillId="0" borderId="53" xfId="0" applyNumberFormat="1" applyFont="1" applyFill="1" applyBorder="1" applyAlignment="1">
      <alignment horizontal="right" vertical="top" wrapText="1" readingOrder="1"/>
    </xf>
    <xf numFmtId="0" fontId="13" fillId="0" borderId="54" xfId="0" applyNumberFormat="1" applyFont="1" applyFill="1" applyBorder="1" applyAlignment="1">
      <alignment vertical="top" wrapText="1" readingOrder="1"/>
    </xf>
    <xf numFmtId="190" fontId="79" fillId="0" borderId="54" xfId="0" applyNumberFormat="1" applyFont="1" applyFill="1" applyBorder="1" applyAlignment="1">
      <alignment horizontal="right" vertical="top" wrapText="1" readingOrder="1"/>
    </xf>
    <xf numFmtId="190" fontId="79" fillId="0" borderId="55" xfId="0" applyNumberFormat="1" applyFont="1" applyFill="1" applyBorder="1" applyAlignment="1">
      <alignment horizontal="right" vertical="top" wrapText="1" readingOrder="1"/>
    </xf>
    <xf numFmtId="0" fontId="13" fillId="0" borderId="46" xfId="0" applyNumberFormat="1" applyFont="1" applyFill="1" applyBorder="1" applyAlignment="1">
      <alignment horizontal="center" vertical="top" wrapText="1" readingOrder="1"/>
    </xf>
    <xf numFmtId="190" fontId="79" fillId="0" borderId="56" xfId="0" applyNumberFormat="1" applyFont="1" applyFill="1" applyBorder="1" applyAlignment="1">
      <alignment horizontal="right" vertical="top" wrapText="1" readingOrder="1"/>
    </xf>
    <xf numFmtId="190" fontId="79" fillId="0" borderId="57" xfId="0" applyNumberFormat="1" applyFont="1" applyFill="1" applyBorder="1" applyAlignment="1">
      <alignment vertical="top" wrapText="1" readingOrder="1"/>
    </xf>
    <xf numFmtId="190" fontId="79" fillId="0" borderId="58" xfId="0" applyNumberFormat="1" applyFont="1" applyFill="1" applyBorder="1" applyAlignment="1">
      <alignment horizontal="right" vertical="top" wrapText="1" readingOrder="1"/>
    </xf>
    <xf numFmtId="190" fontId="13" fillId="0" borderId="0" xfId="0" applyNumberFormat="1" applyFont="1" applyFill="1" applyBorder="1" applyAlignment="1">
      <alignment wrapText="1"/>
    </xf>
    <xf numFmtId="0" fontId="79" fillId="0" borderId="52" xfId="0" applyNumberFormat="1" applyFont="1" applyFill="1" applyBorder="1" applyAlignment="1">
      <alignment vertical="top" wrapText="1" readingOrder="1"/>
    </xf>
    <xf numFmtId="190" fontId="13" fillId="0" borderId="59" xfId="0" applyNumberFormat="1" applyFont="1" applyFill="1" applyBorder="1" applyAlignment="1">
      <alignment wrapText="1"/>
    </xf>
    <xf numFmtId="0" fontId="79" fillId="0" borderId="53" xfId="0" applyNumberFormat="1" applyFont="1" applyFill="1" applyBorder="1" applyAlignment="1">
      <alignment vertical="top" wrapText="1" readingOrder="1"/>
    </xf>
    <xf numFmtId="190" fontId="13" fillId="0" borderId="57" xfId="0" applyNumberFormat="1" applyFont="1" applyFill="1" applyBorder="1" applyAlignment="1">
      <alignment wrapText="1"/>
    </xf>
    <xf numFmtId="0" fontId="79" fillId="0" borderId="54" xfId="0" applyNumberFormat="1" applyFont="1" applyFill="1" applyBorder="1" applyAlignment="1">
      <alignment vertical="top" wrapText="1" readingOrder="1"/>
    </xf>
    <xf numFmtId="195" fontId="13" fillId="0" borderId="0" xfId="0" applyNumberFormat="1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9" fillId="0" borderId="60" xfId="0" applyNumberFormat="1" applyFont="1" applyFill="1" applyBorder="1" applyAlignment="1">
      <alignment vertical="top" wrapText="1" readingOrder="1"/>
    </xf>
    <xf numFmtId="190" fontId="79" fillId="0" borderId="60" xfId="0" applyNumberFormat="1" applyFont="1" applyFill="1" applyBorder="1" applyAlignment="1">
      <alignment horizontal="right" vertical="top" wrapText="1" readingOrder="1"/>
    </xf>
    <xf numFmtId="49" fontId="70" fillId="0" borderId="0" xfId="0" applyNumberFormat="1" applyFont="1" applyAlignment="1">
      <alignment horizontal="center"/>
    </xf>
    <xf numFmtId="43" fontId="73" fillId="0" borderId="0" xfId="33" applyFont="1" applyBorder="1" applyAlignment="1">
      <alignment/>
    </xf>
    <xf numFmtId="0" fontId="69" fillId="0" borderId="46" xfId="0" applyFont="1" applyBorder="1" applyAlignment="1">
      <alignment/>
    </xf>
    <xf numFmtId="0" fontId="73" fillId="0" borderId="32" xfId="0" applyFont="1" applyBorder="1" applyAlignment="1">
      <alignment/>
    </xf>
    <xf numFmtId="43" fontId="73" fillId="0" borderId="0" xfId="33" applyFont="1" applyBorder="1" applyAlignment="1">
      <alignment horizontal="right"/>
    </xf>
    <xf numFmtId="43" fontId="84" fillId="0" borderId="0" xfId="33" applyFont="1" applyBorder="1" applyAlignment="1">
      <alignment/>
    </xf>
    <xf numFmtId="0" fontId="69" fillId="0" borderId="61" xfId="0" applyFont="1" applyBorder="1" applyAlignment="1">
      <alignment/>
    </xf>
    <xf numFmtId="0" fontId="73" fillId="0" borderId="38" xfId="0" applyFont="1" applyBorder="1" applyAlignment="1">
      <alignment/>
    </xf>
    <xf numFmtId="0" fontId="70" fillId="0" borderId="62" xfId="0" applyFont="1" applyBorder="1" applyAlignment="1">
      <alignment/>
    </xf>
    <xf numFmtId="0" fontId="69" fillId="0" borderId="63" xfId="0" applyFont="1" applyBorder="1" applyAlignment="1">
      <alignment/>
    </xf>
    <xf numFmtId="0" fontId="69" fillId="0" borderId="31" xfId="0" applyFont="1" applyBorder="1" applyAlignment="1">
      <alignment/>
    </xf>
    <xf numFmtId="0" fontId="69" fillId="0" borderId="32" xfId="0" applyFont="1" applyBorder="1" applyAlignment="1">
      <alignment/>
    </xf>
    <xf numFmtId="0" fontId="70" fillId="0" borderId="46" xfId="0" applyFont="1" applyBorder="1" applyAlignment="1">
      <alignment/>
    </xf>
    <xf numFmtId="0" fontId="69" fillId="0" borderId="39" xfId="0" applyFont="1" applyBorder="1" applyAlignment="1">
      <alignment/>
    </xf>
    <xf numFmtId="0" fontId="69" fillId="0" borderId="38" xfId="0" applyFont="1" applyBorder="1" applyAlignment="1">
      <alignment/>
    </xf>
    <xf numFmtId="49" fontId="75" fillId="0" borderId="0" xfId="0" applyNumberFormat="1" applyFont="1" applyAlignment="1">
      <alignment horizontal="center"/>
    </xf>
    <xf numFmtId="0" fontId="69" fillId="0" borderId="16" xfId="0" applyFont="1" applyBorder="1" applyAlignment="1">
      <alignment vertical="top" wrapText="1"/>
    </xf>
    <xf numFmtId="43" fontId="69" fillId="0" borderId="16" xfId="33" applyFont="1" applyBorder="1" applyAlignment="1">
      <alignment vertical="top"/>
    </xf>
    <xf numFmtId="0" fontId="69" fillId="0" borderId="11" xfId="0" applyFont="1" applyBorder="1" applyAlignment="1">
      <alignment vertical="top" wrapText="1"/>
    </xf>
    <xf numFmtId="43" fontId="69" fillId="0" borderId="11" xfId="33" applyFont="1" applyBorder="1" applyAlignment="1">
      <alignment vertical="top"/>
    </xf>
    <xf numFmtId="0" fontId="70" fillId="0" borderId="14" xfId="0" applyFont="1" applyBorder="1" applyAlignment="1">
      <alignment horizontal="center"/>
    </xf>
    <xf numFmtId="43" fontId="70" fillId="0" borderId="14" xfId="33" applyFont="1" applyBorder="1" applyAlignment="1">
      <alignment horizontal="center"/>
    </xf>
    <xf numFmtId="43" fontId="70" fillId="0" borderId="14" xfId="33" applyFont="1" applyBorder="1" applyAlignment="1">
      <alignment/>
    </xf>
    <xf numFmtId="43" fontId="6" fillId="0" borderId="14" xfId="33" applyFont="1" applyBorder="1" applyAlignment="1">
      <alignment horizontal="center"/>
    </xf>
    <xf numFmtId="43" fontId="3" fillId="0" borderId="11" xfId="33" applyFont="1" applyBorder="1" applyAlignment="1">
      <alignment/>
    </xf>
    <xf numFmtId="43" fontId="3" fillId="0" borderId="10" xfId="33" applyFont="1" applyBorder="1" applyAlignment="1">
      <alignment/>
    </xf>
    <xf numFmtId="43" fontId="3" fillId="0" borderId="13" xfId="33" applyFont="1" applyBorder="1" applyAlignment="1">
      <alignment/>
    </xf>
    <xf numFmtId="43" fontId="3" fillId="0" borderId="17" xfId="33" applyFont="1" applyBorder="1" applyAlignment="1">
      <alignment/>
    </xf>
    <xf numFmtId="43" fontId="69" fillId="0" borderId="11" xfId="33" applyFont="1" applyBorder="1" applyAlignment="1">
      <alignment/>
    </xf>
    <xf numFmtId="43" fontId="69" fillId="0" borderId="17" xfId="33" applyFont="1" applyBorder="1" applyAlignment="1">
      <alignment/>
    </xf>
    <xf numFmtId="0" fontId="70" fillId="0" borderId="14" xfId="0" applyFont="1" applyBorder="1" applyAlignment="1">
      <alignment horizontal="center" vertical="center" wrapText="1"/>
    </xf>
    <xf numFmtId="43" fontId="6" fillId="0" borderId="14" xfId="33" applyFont="1" applyBorder="1" applyAlignment="1">
      <alignment horizontal="center" vertical="center" wrapText="1"/>
    </xf>
    <xf numFmtId="43" fontId="70" fillId="0" borderId="14" xfId="33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43" fontId="3" fillId="0" borderId="11" xfId="0" applyNumberFormat="1" applyFont="1" applyBorder="1" applyAlignment="1">
      <alignment/>
    </xf>
    <xf numFmtId="43" fontId="3" fillId="0" borderId="17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43" fontId="69" fillId="0" borderId="0" xfId="0" applyNumberFormat="1" applyFont="1" applyAlignment="1">
      <alignment/>
    </xf>
    <xf numFmtId="0" fontId="3" fillId="0" borderId="21" xfId="0" applyFont="1" applyBorder="1" applyAlignment="1">
      <alignment/>
    </xf>
    <xf numFmtId="43" fontId="3" fillId="0" borderId="26" xfId="0" applyNumberFormat="1" applyFont="1" applyBorder="1" applyAlignment="1">
      <alignment/>
    </xf>
    <xf numFmtId="43" fontId="69" fillId="0" borderId="17" xfId="0" applyNumberFormat="1" applyFont="1" applyBorder="1" applyAlignment="1">
      <alignment/>
    </xf>
    <xf numFmtId="0" fontId="69" fillId="0" borderId="17" xfId="0" applyFont="1" applyBorder="1" applyAlignment="1">
      <alignment/>
    </xf>
    <xf numFmtId="0" fontId="71" fillId="0" borderId="11" xfId="0" applyFont="1" applyBorder="1" applyAlignment="1">
      <alignment/>
    </xf>
    <xf numFmtId="0" fontId="71" fillId="0" borderId="10" xfId="0" applyFont="1" applyBorder="1" applyAlignment="1">
      <alignment/>
    </xf>
    <xf numFmtId="0" fontId="71" fillId="0" borderId="21" xfId="0" applyFont="1" applyBorder="1" applyAlignment="1">
      <alignment/>
    </xf>
    <xf numFmtId="0" fontId="71" fillId="0" borderId="22" xfId="0" applyFont="1" applyBorder="1" applyAlignment="1">
      <alignment/>
    </xf>
    <xf numFmtId="0" fontId="71" fillId="0" borderId="25" xfId="0" applyFont="1" applyBorder="1" applyAlignment="1">
      <alignment/>
    </xf>
    <xf numFmtId="43" fontId="71" fillId="0" borderId="25" xfId="33" applyFont="1" applyBorder="1" applyAlignment="1">
      <alignment/>
    </xf>
    <xf numFmtId="43" fontId="5" fillId="0" borderId="17" xfId="33" applyFont="1" applyBorder="1" applyAlignment="1">
      <alignment/>
    </xf>
    <xf numFmtId="43" fontId="71" fillId="0" borderId="17" xfId="33" applyFont="1" applyBorder="1" applyAlignment="1">
      <alignment/>
    </xf>
    <xf numFmtId="0" fontId="70" fillId="0" borderId="0" xfId="0" applyFont="1" applyAlignment="1">
      <alignment horizontal="center"/>
    </xf>
    <xf numFmtId="0" fontId="69" fillId="0" borderId="0" xfId="0" applyFont="1" applyAlignment="1">
      <alignment vertical="top" wrapText="1"/>
    </xf>
    <xf numFmtId="43" fontId="73" fillId="0" borderId="0" xfId="33" applyFont="1" applyAlignment="1">
      <alignment horizontal="center"/>
    </xf>
    <xf numFmtId="43" fontId="5" fillId="0" borderId="64" xfId="33" applyFont="1" applyBorder="1" applyAlignment="1">
      <alignment/>
    </xf>
    <xf numFmtId="43" fontId="5" fillId="0" borderId="22" xfId="33" applyFont="1" applyBorder="1" applyAlignment="1">
      <alignment horizontal="center" vertical="center" wrapText="1"/>
    </xf>
    <xf numFmtId="43" fontId="71" fillId="0" borderId="22" xfId="33" applyFont="1" applyBorder="1" applyAlignment="1">
      <alignment horizontal="center" vertical="center" wrapText="1"/>
    </xf>
    <xf numFmtId="0" fontId="85" fillId="0" borderId="22" xfId="0" applyFont="1" applyBorder="1" applyAlignment="1">
      <alignment horizontal="left" vertical="center" wrapText="1"/>
    </xf>
    <xf numFmtId="0" fontId="85" fillId="0" borderId="22" xfId="0" applyFont="1" applyBorder="1" applyAlignment="1">
      <alignment/>
    </xf>
    <xf numFmtId="0" fontId="85" fillId="0" borderId="25" xfId="0" applyFont="1" applyBorder="1" applyAlignment="1">
      <alignment/>
    </xf>
    <xf numFmtId="0" fontId="85" fillId="0" borderId="28" xfId="0" applyFont="1" applyBorder="1" applyAlignment="1">
      <alignment/>
    </xf>
    <xf numFmtId="43" fontId="5" fillId="0" borderId="11" xfId="33" applyFont="1" applyBorder="1" applyAlignment="1">
      <alignment/>
    </xf>
    <xf numFmtId="43" fontId="5" fillId="0" borderId="10" xfId="33" applyFont="1" applyBorder="1" applyAlignment="1">
      <alignment/>
    </xf>
    <xf numFmtId="0" fontId="73" fillId="0" borderId="11" xfId="0" applyFont="1" applyBorder="1" applyAlignment="1">
      <alignment/>
    </xf>
    <xf numFmtId="0" fontId="73" fillId="0" borderId="10" xfId="0" applyFont="1" applyBorder="1" applyAlignment="1">
      <alignment/>
    </xf>
    <xf numFmtId="0" fontId="73" fillId="0" borderId="21" xfId="0" applyFont="1" applyBorder="1" applyAlignment="1">
      <alignment/>
    </xf>
    <xf numFmtId="43" fontId="73" fillId="0" borderId="11" xfId="33" applyFont="1" applyBorder="1" applyAlignment="1">
      <alignment/>
    </xf>
    <xf numFmtId="43" fontId="73" fillId="0" borderId="10" xfId="33" applyFont="1" applyBorder="1" applyAlignment="1">
      <alignment/>
    </xf>
    <xf numFmtId="43" fontId="73" fillId="0" borderId="21" xfId="33" applyFont="1" applyBorder="1" applyAlignment="1">
      <alignment/>
    </xf>
    <xf numFmtId="43" fontId="73" fillId="0" borderId="22" xfId="33" applyFont="1" applyBorder="1" applyAlignment="1">
      <alignment/>
    </xf>
    <xf numFmtId="43" fontId="13" fillId="0" borderId="0" xfId="33" applyFont="1" applyAlignment="1">
      <alignment/>
    </xf>
    <xf numFmtId="43" fontId="73" fillId="0" borderId="17" xfId="33" applyFont="1" applyBorder="1" applyAlignment="1">
      <alignment/>
    </xf>
    <xf numFmtId="43" fontId="75" fillId="0" borderId="17" xfId="33" applyFont="1" applyBorder="1" applyAlignment="1">
      <alignment/>
    </xf>
    <xf numFmtId="43" fontId="3" fillId="0" borderId="0" xfId="33" applyFont="1" applyAlignment="1">
      <alignment vertical="top"/>
    </xf>
    <xf numFmtId="4" fontId="3" fillId="0" borderId="28" xfId="0" applyNumberFormat="1" applyFont="1" applyBorder="1" applyAlignment="1">
      <alignment/>
    </xf>
    <xf numFmtId="0" fontId="86" fillId="0" borderId="0" xfId="0" applyFont="1" applyAlignment="1">
      <alignment/>
    </xf>
    <xf numFmtId="0" fontId="75" fillId="0" borderId="62" xfId="0" applyFont="1" applyBorder="1" applyAlignment="1">
      <alignment/>
    </xf>
    <xf numFmtId="0" fontId="73" fillId="0" borderId="63" xfId="0" applyFont="1" applyBorder="1" applyAlignment="1">
      <alignment/>
    </xf>
    <xf numFmtId="0" fontId="73" fillId="0" borderId="46" xfId="0" applyFont="1" applyBorder="1" applyAlignment="1">
      <alignment/>
    </xf>
    <xf numFmtId="0" fontId="73" fillId="0" borderId="0" xfId="0" applyFont="1" applyBorder="1" applyAlignment="1">
      <alignment/>
    </xf>
    <xf numFmtId="0" fontId="75" fillId="0" borderId="46" xfId="0" applyFont="1" applyBorder="1" applyAlignment="1">
      <alignment/>
    </xf>
    <xf numFmtId="0" fontId="85" fillId="0" borderId="32" xfId="0" applyFont="1" applyBorder="1" applyAlignment="1">
      <alignment/>
    </xf>
    <xf numFmtId="0" fontId="85" fillId="0" borderId="38" xfId="0" applyFont="1" applyBorder="1" applyAlignment="1">
      <alignment/>
    </xf>
    <xf numFmtId="43" fontId="85" fillId="0" borderId="0" xfId="33" applyFont="1" applyAlignment="1">
      <alignment/>
    </xf>
    <xf numFmtId="0" fontId="85" fillId="0" borderId="0" xfId="0" applyFont="1" applyAlignment="1">
      <alignment/>
    </xf>
    <xf numFmtId="0" fontId="16" fillId="0" borderId="0" xfId="0" applyFont="1" applyBorder="1" applyAlignment="1">
      <alignment/>
    </xf>
    <xf numFmtId="43" fontId="87" fillId="0" borderId="0" xfId="33" applyFont="1" applyBorder="1" applyAlignment="1">
      <alignment/>
    </xf>
    <xf numFmtId="0" fontId="87" fillId="0" borderId="32" xfId="0" applyFont="1" applyBorder="1" applyAlignment="1">
      <alignment/>
    </xf>
    <xf numFmtId="0" fontId="87" fillId="0" borderId="46" xfId="0" applyFont="1" applyBorder="1" applyAlignment="1">
      <alignment/>
    </xf>
    <xf numFmtId="43" fontId="87" fillId="0" borderId="39" xfId="33" applyFont="1" applyBorder="1" applyAlignment="1">
      <alignment/>
    </xf>
    <xf numFmtId="43" fontId="87" fillId="0" borderId="0" xfId="33" applyFont="1" applyBorder="1" applyAlignment="1">
      <alignment horizontal="right"/>
    </xf>
    <xf numFmtId="43" fontId="88" fillId="0" borderId="0" xfId="33" applyFont="1" applyBorder="1" applyAlignment="1">
      <alignment/>
    </xf>
    <xf numFmtId="49" fontId="87" fillId="0" borderId="39" xfId="33" applyNumberFormat="1" applyFont="1" applyBorder="1" applyAlignment="1">
      <alignment horizontal="right"/>
    </xf>
    <xf numFmtId="43" fontId="87" fillId="0" borderId="18" xfId="33" applyFont="1" applyBorder="1" applyAlignment="1">
      <alignment/>
    </xf>
    <xf numFmtId="0" fontId="87" fillId="0" borderId="38" xfId="0" applyFont="1" applyBorder="1" applyAlignment="1">
      <alignment/>
    </xf>
    <xf numFmtId="0" fontId="87" fillId="0" borderId="61" xfId="0" applyFont="1" applyBorder="1" applyAlignment="1">
      <alignment/>
    </xf>
    <xf numFmtId="43" fontId="87" fillId="0" borderId="0" xfId="33" applyFont="1" applyAlignment="1">
      <alignment/>
    </xf>
    <xf numFmtId="0" fontId="87" fillId="0" borderId="0" xfId="0" applyFont="1" applyAlignment="1">
      <alignment/>
    </xf>
    <xf numFmtId="49" fontId="89" fillId="0" borderId="0" xfId="33" applyNumberFormat="1" applyFont="1" applyAlignment="1">
      <alignment horizontal="center"/>
    </xf>
    <xf numFmtId="49" fontId="89" fillId="0" borderId="0" xfId="0" applyNumberFormat="1" applyFont="1" applyAlignment="1">
      <alignment horizontal="center"/>
    </xf>
    <xf numFmtId="0" fontId="70" fillId="0" borderId="0" xfId="0" applyFont="1" applyAlignment="1">
      <alignment horizontal="center"/>
    </xf>
    <xf numFmtId="43" fontId="6" fillId="0" borderId="65" xfId="33" applyFont="1" applyBorder="1" applyAlignment="1">
      <alignment/>
    </xf>
    <xf numFmtId="0" fontId="84" fillId="0" borderId="0" xfId="0" applyFont="1" applyAlignment="1">
      <alignment/>
    </xf>
    <xf numFmtId="0" fontId="7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9" fillId="0" borderId="29" xfId="0" applyFont="1" applyBorder="1" applyAlignment="1">
      <alignment horizontal="center"/>
    </xf>
    <xf numFmtId="0" fontId="69" fillId="0" borderId="30" xfId="0" applyFont="1" applyBorder="1" applyAlignment="1">
      <alignment horizontal="center"/>
    </xf>
    <xf numFmtId="0" fontId="70" fillId="0" borderId="14" xfId="0" applyFont="1" applyBorder="1" applyAlignment="1">
      <alignment horizontal="center"/>
    </xf>
    <xf numFmtId="190" fontId="79" fillId="0" borderId="56" xfId="0" applyNumberFormat="1" applyFont="1" applyFill="1" applyBorder="1" applyAlignment="1">
      <alignment vertical="top" wrapText="1" readingOrder="1"/>
    </xf>
    <xf numFmtId="190" fontId="79" fillId="0" borderId="66" xfId="0" applyNumberFormat="1" applyFont="1" applyFill="1" applyBorder="1" applyAlignment="1">
      <alignment vertical="top" wrapText="1" readingOrder="1"/>
    </xf>
    <xf numFmtId="190" fontId="79" fillId="0" borderId="57" xfId="0" applyNumberFormat="1" applyFont="1" applyFill="1" applyBorder="1" applyAlignment="1">
      <alignment vertical="top" wrapText="1" readingOrder="1"/>
    </xf>
    <xf numFmtId="0" fontId="79" fillId="0" borderId="67" xfId="0" applyNumberFormat="1" applyFont="1" applyFill="1" applyBorder="1" applyAlignment="1">
      <alignment vertical="top" wrapText="1" readingOrder="1"/>
    </xf>
    <xf numFmtId="0" fontId="79" fillId="0" borderId="68" xfId="0" applyNumberFormat="1" applyFont="1" applyFill="1" applyBorder="1" applyAlignment="1">
      <alignment vertical="top" wrapText="1" readingOrder="1"/>
    </xf>
    <xf numFmtId="0" fontId="79" fillId="0" borderId="56" xfId="0" applyNumberFormat="1" applyFont="1" applyFill="1" applyBorder="1" applyAlignment="1">
      <alignment horizontal="left" vertical="top" wrapText="1" readingOrder="1"/>
    </xf>
    <xf numFmtId="0" fontId="79" fillId="0" borderId="68" xfId="0" applyNumberFormat="1" applyFont="1" applyFill="1" applyBorder="1" applyAlignment="1">
      <alignment horizontal="left" vertical="top" wrapText="1" readingOrder="1"/>
    </xf>
    <xf numFmtId="0" fontId="79" fillId="0" borderId="66" xfId="0" applyNumberFormat="1" applyFont="1" applyFill="1" applyBorder="1" applyAlignment="1">
      <alignment horizontal="left" vertical="top" wrapText="1" readingOrder="1"/>
    </xf>
    <xf numFmtId="0" fontId="79" fillId="0" borderId="53" xfId="0" applyNumberFormat="1" applyFont="1" applyFill="1" applyBorder="1" applyAlignment="1">
      <alignment horizontal="left" vertical="top" wrapText="1" readingOrder="1"/>
    </xf>
    <xf numFmtId="0" fontId="13" fillId="0" borderId="68" xfId="0" applyNumberFormat="1" applyFont="1" applyFill="1" applyBorder="1" applyAlignment="1">
      <alignment vertical="top" wrapText="1"/>
    </xf>
    <xf numFmtId="190" fontId="79" fillId="0" borderId="53" xfId="0" applyNumberFormat="1" applyFont="1" applyFill="1" applyBorder="1" applyAlignment="1">
      <alignment vertical="top" wrapText="1" readingOrder="1"/>
    </xf>
    <xf numFmtId="0" fontId="13" fillId="0" borderId="66" xfId="0" applyNumberFormat="1" applyFont="1" applyFill="1" applyBorder="1" applyAlignment="1">
      <alignment vertical="top" wrapText="1"/>
    </xf>
    <xf numFmtId="0" fontId="13" fillId="0" borderId="57" xfId="0" applyNumberFormat="1" applyFont="1" applyFill="1" applyBorder="1" applyAlignment="1">
      <alignment vertical="top" wrapText="1"/>
    </xf>
    <xf numFmtId="0" fontId="11" fillId="33" borderId="35" xfId="0" applyNumberFormat="1" applyFont="1" applyFill="1" applyBorder="1" applyAlignment="1">
      <alignment horizontal="left" vertical="center" wrapText="1" readingOrder="1"/>
    </xf>
    <xf numFmtId="0" fontId="11" fillId="33" borderId="33" xfId="0" applyNumberFormat="1" applyFont="1" applyFill="1" applyBorder="1" applyAlignment="1">
      <alignment horizontal="left" vertical="center" wrapText="1" readingOrder="1"/>
    </xf>
    <xf numFmtId="190" fontId="79" fillId="0" borderId="56" xfId="0" applyNumberFormat="1" applyFont="1" applyFill="1" applyBorder="1" applyAlignment="1">
      <alignment horizontal="right" vertical="top" wrapText="1" readingOrder="1"/>
    </xf>
    <xf numFmtId="190" fontId="79" fillId="0" borderId="66" xfId="0" applyNumberFormat="1" applyFont="1" applyFill="1" applyBorder="1" applyAlignment="1">
      <alignment horizontal="right" vertical="top" wrapText="1" readingOrder="1"/>
    </xf>
    <xf numFmtId="0" fontId="13" fillId="0" borderId="69" xfId="0" applyNumberFormat="1" applyFont="1" applyFill="1" applyBorder="1" applyAlignment="1">
      <alignment vertical="top" wrapText="1" readingOrder="1"/>
    </xf>
    <xf numFmtId="0" fontId="13" fillId="0" borderId="70" xfId="0" applyNumberFormat="1" applyFont="1" applyFill="1" applyBorder="1" applyAlignment="1">
      <alignment vertical="top" wrapText="1"/>
    </xf>
    <xf numFmtId="0" fontId="13" fillId="0" borderId="52" xfId="0" applyNumberFormat="1" applyFont="1" applyFill="1" applyBorder="1" applyAlignment="1">
      <alignment horizontal="left" vertical="top" wrapText="1" readingOrder="1"/>
    </xf>
    <xf numFmtId="0" fontId="13" fillId="0" borderId="55" xfId="0" applyNumberFormat="1" applyFont="1" applyFill="1" applyBorder="1" applyAlignment="1">
      <alignment horizontal="left" vertical="top" wrapText="1" readingOrder="1"/>
    </xf>
    <xf numFmtId="0" fontId="13" fillId="0" borderId="71" xfId="0" applyNumberFormat="1" applyFont="1" applyFill="1" applyBorder="1" applyAlignment="1">
      <alignment horizontal="left" vertical="top" wrapText="1" readingOrder="1"/>
    </xf>
    <xf numFmtId="0" fontId="13" fillId="0" borderId="70" xfId="0" applyNumberFormat="1" applyFont="1" applyFill="1" applyBorder="1" applyAlignment="1">
      <alignment horizontal="left" vertical="top" wrapText="1" readingOrder="1"/>
    </xf>
    <xf numFmtId="0" fontId="11" fillId="0" borderId="5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190" fontId="11" fillId="0" borderId="73" xfId="0" applyNumberFormat="1" applyFont="1" applyFill="1" applyBorder="1" applyAlignment="1">
      <alignment horizontal="center" vertical="center"/>
    </xf>
    <xf numFmtId="0" fontId="79" fillId="0" borderId="74" xfId="0" applyNumberFormat="1" applyFont="1" applyFill="1" applyBorder="1" applyAlignment="1">
      <alignment vertical="top" wrapText="1" readingOrder="1"/>
    </xf>
    <xf numFmtId="0" fontId="13" fillId="0" borderId="75" xfId="0" applyNumberFormat="1" applyFont="1" applyFill="1" applyBorder="1" applyAlignment="1">
      <alignment vertical="top" wrapText="1"/>
    </xf>
    <xf numFmtId="0" fontId="79" fillId="0" borderId="76" xfId="0" applyNumberFormat="1" applyFont="1" applyFill="1" applyBorder="1" applyAlignment="1">
      <alignment horizontal="left" vertical="top" wrapText="1" readingOrder="1"/>
    </xf>
    <xf numFmtId="0" fontId="79" fillId="0" borderId="77" xfId="0" applyNumberFormat="1" applyFont="1" applyFill="1" applyBorder="1" applyAlignment="1">
      <alignment horizontal="left" vertical="top" wrapText="1" readingOrder="1"/>
    </xf>
    <xf numFmtId="0" fontId="79" fillId="0" borderId="78" xfId="0" applyNumberFormat="1" applyFont="1" applyFill="1" applyBorder="1" applyAlignment="1">
      <alignment horizontal="left" vertical="top" wrapText="1" readingOrder="1"/>
    </xf>
    <xf numFmtId="0" fontId="79" fillId="0" borderId="37" xfId="0" applyNumberFormat="1" applyFont="1" applyFill="1" applyBorder="1" applyAlignment="1">
      <alignment horizontal="left" vertical="top" wrapText="1" readingOrder="1"/>
    </xf>
    <xf numFmtId="0" fontId="79" fillId="0" borderId="33" xfId="0" applyNumberFormat="1" applyFont="1" applyFill="1" applyBorder="1" applyAlignment="1">
      <alignment horizontal="left" vertical="top" wrapText="1" readingOrder="1"/>
    </xf>
    <xf numFmtId="0" fontId="79" fillId="0" borderId="36" xfId="0" applyNumberFormat="1" applyFont="1" applyFill="1" applyBorder="1" applyAlignment="1">
      <alignment horizontal="left" vertical="top" wrapText="1" readingOrder="1"/>
    </xf>
    <xf numFmtId="190" fontId="79" fillId="0" borderId="36" xfId="0" applyNumberFormat="1" applyFont="1" applyFill="1" applyBorder="1" applyAlignment="1">
      <alignment vertical="top" wrapText="1" readingOrder="1"/>
    </xf>
    <xf numFmtId="0" fontId="13" fillId="0" borderId="33" xfId="0" applyNumberFormat="1" applyFont="1" applyFill="1" applyBorder="1" applyAlignment="1">
      <alignment vertical="top" wrapText="1"/>
    </xf>
    <xf numFmtId="0" fontId="13" fillId="0" borderId="34" xfId="0" applyNumberFormat="1" applyFont="1" applyFill="1" applyBorder="1" applyAlignment="1">
      <alignment vertical="top" wrapText="1"/>
    </xf>
    <xf numFmtId="0" fontId="80" fillId="33" borderId="35" xfId="0" applyNumberFormat="1" applyFont="1" applyFill="1" applyBorder="1" applyAlignment="1">
      <alignment horizontal="left" vertical="center" wrapText="1" readingOrder="1"/>
    </xf>
    <xf numFmtId="0" fontId="80" fillId="33" borderId="33" xfId="0" applyNumberFormat="1" applyFont="1" applyFill="1" applyBorder="1" applyAlignment="1">
      <alignment horizontal="left" vertical="center" wrapText="1" readingOrder="1"/>
    </xf>
    <xf numFmtId="0" fontId="79" fillId="0" borderId="79" xfId="0" applyNumberFormat="1" applyFont="1" applyFill="1" applyBorder="1" applyAlignment="1">
      <alignment vertical="top" wrapText="1" readingOrder="1"/>
    </xf>
    <xf numFmtId="0" fontId="79" fillId="0" borderId="80" xfId="0" applyNumberFormat="1" applyFont="1" applyFill="1" applyBorder="1" applyAlignment="1">
      <alignment vertical="top" wrapText="1" readingOrder="1"/>
    </xf>
    <xf numFmtId="0" fontId="79" fillId="0" borderId="58" xfId="0" applyNumberFormat="1" applyFont="1" applyFill="1" applyBorder="1" applyAlignment="1">
      <alignment horizontal="left" vertical="top" wrapText="1" readingOrder="1"/>
    </xf>
    <xf numFmtId="0" fontId="79" fillId="0" borderId="80" xfId="0" applyNumberFormat="1" applyFont="1" applyFill="1" applyBorder="1" applyAlignment="1">
      <alignment horizontal="left" vertical="top" wrapText="1" readingOrder="1"/>
    </xf>
    <xf numFmtId="0" fontId="79" fillId="0" borderId="81" xfId="0" applyNumberFormat="1" applyFont="1" applyFill="1" applyBorder="1" applyAlignment="1">
      <alignment horizontal="left" vertical="top" wrapText="1" readingOrder="1"/>
    </xf>
    <xf numFmtId="190" fontId="79" fillId="0" borderId="58" xfId="0" applyNumberFormat="1" applyFont="1" applyFill="1" applyBorder="1" applyAlignment="1">
      <alignment vertical="top" wrapText="1" readingOrder="1"/>
    </xf>
    <xf numFmtId="190" fontId="79" fillId="0" borderId="81" xfId="0" applyNumberFormat="1" applyFont="1" applyFill="1" applyBorder="1" applyAlignment="1">
      <alignment vertical="top" wrapText="1" readingOrder="1"/>
    </xf>
    <xf numFmtId="190" fontId="79" fillId="0" borderId="82" xfId="0" applyNumberFormat="1" applyFont="1" applyFill="1" applyBorder="1" applyAlignment="1">
      <alignment vertical="top" wrapText="1" readingOrder="1"/>
    </xf>
    <xf numFmtId="190" fontId="79" fillId="0" borderId="68" xfId="0" applyNumberFormat="1" applyFont="1" applyFill="1" applyBorder="1" applyAlignment="1">
      <alignment vertical="top" wrapText="1" readingOrder="1"/>
    </xf>
    <xf numFmtId="0" fontId="79" fillId="0" borderId="83" xfId="0" applyNumberFormat="1" applyFont="1" applyFill="1" applyBorder="1" applyAlignment="1">
      <alignment vertical="top" wrapText="1" readingOrder="1"/>
    </xf>
    <xf numFmtId="0" fontId="79" fillId="0" borderId="69" xfId="0" applyNumberFormat="1" applyFont="1" applyFill="1" applyBorder="1" applyAlignment="1">
      <alignment vertical="top" wrapText="1" readingOrder="1"/>
    </xf>
    <xf numFmtId="0" fontId="79" fillId="0" borderId="52" xfId="0" applyNumberFormat="1" applyFont="1" applyFill="1" applyBorder="1" applyAlignment="1">
      <alignment horizontal="left" vertical="top" wrapText="1" readingOrder="1"/>
    </xf>
    <xf numFmtId="0" fontId="79" fillId="0" borderId="55" xfId="0" applyNumberFormat="1" applyFont="1" applyFill="1" applyBorder="1" applyAlignment="1">
      <alignment horizontal="left" vertical="top" wrapText="1" readingOrder="1"/>
    </xf>
    <xf numFmtId="0" fontId="79" fillId="0" borderId="71" xfId="0" applyNumberFormat="1" applyFont="1" applyFill="1" applyBorder="1" applyAlignment="1">
      <alignment horizontal="left" vertical="top" wrapText="1" readingOrder="1"/>
    </xf>
    <xf numFmtId="0" fontId="79" fillId="0" borderId="70" xfId="0" applyNumberFormat="1" applyFont="1" applyFill="1" applyBorder="1" applyAlignment="1">
      <alignment horizontal="left" vertical="top" wrapText="1" readingOrder="1"/>
    </xf>
    <xf numFmtId="190" fontId="79" fillId="0" borderId="55" xfId="0" applyNumberFormat="1" applyFont="1" applyFill="1" applyBorder="1" applyAlignment="1">
      <alignment vertical="top" wrapText="1" readingOrder="1"/>
    </xf>
    <xf numFmtId="190" fontId="79" fillId="0" borderId="71" xfId="0" applyNumberFormat="1" applyFont="1" applyFill="1" applyBorder="1" applyAlignment="1">
      <alignment vertical="top" wrapText="1" readingOrder="1"/>
    </xf>
    <xf numFmtId="190" fontId="79" fillId="0" borderId="84" xfId="0" applyNumberFormat="1" applyFont="1" applyFill="1" applyBorder="1" applyAlignment="1">
      <alignment vertical="top" wrapText="1" readingOrder="1"/>
    </xf>
    <xf numFmtId="0" fontId="13" fillId="0" borderId="54" xfId="0" applyNumberFormat="1" applyFont="1" applyFill="1" applyBorder="1" applyAlignment="1">
      <alignment horizontal="left" vertical="top" wrapText="1" readingOrder="1"/>
    </xf>
    <xf numFmtId="0" fontId="13" fillId="0" borderId="80" xfId="0" applyNumberFormat="1" applyFont="1" applyFill="1" applyBorder="1" applyAlignment="1">
      <alignment vertical="top" wrapText="1"/>
    </xf>
    <xf numFmtId="0" fontId="13" fillId="0" borderId="81" xfId="0" applyNumberFormat="1" applyFont="1" applyFill="1" applyBorder="1" applyAlignment="1">
      <alignment vertical="top" wrapText="1"/>
    </xf>
    <xf numFmtId="0" fontId="13" fillId="0" borderId="58" xfId="0" applyNumberFormat="1" applyFont="1" applyFill="1" applyBorder="1" applyAlignment="1">
      <alignment horizontal="left" vertical="top" wrapText="1" readingOrder="1"/>
    </xf>
    <xf numFmtId="0" fontId="13" fillId="0" borderId="80" xfId="0" applyNumberFormat="1" applyFont="1" applyFill="1" applyBorder="1" applyAlignment="1">
      <alignment horizontal="left" vertical="top" wrapText="1" readingOrder="1"/>
    </xf>
    <xf numFmtId="0" fontId="13" fillId="0" borderId="81" xfId="0" applyNumberFormat="1" applyFont="1" applyFill="1" applyBorder="1" applyAlignment="1">
      <alignment horizontal="left" vertical="top" wrapText="1" readingOrder="1"/>
    </xf>
    <xf numFmtId="0" fontId="13" fillId="0" borderId="56" xfId="0" applyNumberFormat="1" applyFont="1" applyFill="1" applyBorder="1" applyAlignment="1">
      <alignment horizontal="left" vertical="top" wrapText="1" readingOrder="1"/>
    </xf>
    <xf numFmtId="0" fontId="13" fillId="0" borderId="66" xfId="0" applyNumberFormat="1" applyFont="1" applyFill="1" applyBorder="1" applyAlignment="1">
      <alignment horizontal="left" vertical="top" wrapText="1" readingOrder="1"/>
    </xf>
    <xf numFmtId="0" fontId="13" fillId="0" borderId="68" xfId="0" applyNumberFormat="1" applyFont="1" applyFill="1" applyBorder="1" applyAlignment="1">
      <alignment horizontal="left" vertical="top" wrapText="1" readingOrder="1"/>
    </xf>
    <xf numFmtId="0" fontId="13" fillId="0" borderId="85" xfId="0" applyNumberFormat="1" applyFont="1" applyFill="1" applyBorder="1" applyAlignment="1">
      <alignment vertical="top" wrapText="1" readingOrder="1"/>
    </xf>
    <xf numFmtId="0" fontId="13" fillId="0" borderId="36" xfId="0" applyNumberFormat="1" applyFont="1" applyFill="1" applyBorder="1" applyAlignment="1">
      <alignment horizontal="left" vertical="top" wrapText="1" readingOrder="1"/>
    </xf>
    <xf numFmtId="190" fontId="79" fillId="0" borderId="54" xfId="0" applyNumberFormat="1" applyFont="1" applyFill="1" applyBorder="1" applyAlignment="1">
      <alignment vertical="top" wrapText="1" readingOrder="1"/>
    </xf>
    <xf numFmtId="0" fontId="13" fillId="0" borderId="82" xfId="0" applyNumberFormat="1" applyFont="1" applyFill="1" applyBorder="1" applyAlignment="1">
      <alignment vertical="top" wrapText="1"/>
    </xf>
    <xf numFmtId="0" fontId="13" fillId="0" borderId="83" xfId="0" applyNumberFormat="1" applyFont="1" applyFill="1" applyBorder="1" applyAlignment="1">
      <alignment vertical="top" wrapText="1" readingOrder="1"/>
    </xf>
    <xf numFmtId="0" fontId="13" fillId="0" borderId="53" xfId="0" applyNumberFormat="1" applyFont="1" applyFill="1" applyBorder="1" applyAlignment="1">
      <alignment horizontal="left" vertical="top" wrapText="1" readingOrder="1"/>
    </xf>
    <xf numFmtId="0" fontId="13" fillId="0" borderId="86" xfId="0" applyNumberFormat="1" applyFont="1" applyFill="1" applyBorder="1" applyAlignment="1">
      <alignment vertical="top" wrapText="1" readingOrder="1"/>
    </xf>
    <xf numFmtId="0" fontId="13" fillId="0" borderId="70" xfId="0" applyNumberFormat="1" applyFont="1" applyFill="1" applyBorder="1" applyAlignment="1">
      <alignment vertical="top" wrapText="1" readingOrder="1"/>
    </xf>
    <xf numFmtId="0" fontId="13" fillId="0" borderId="71" xfId="0" applyNumberFormat="1" applyFont="1" applyFill="1" applyBorder="1" applyAlignment="1">
      <alignment vertical="top" wrapText="1"/>
    </xf>
    <xf numFmtId="190" fontId="79" fillId="0" borderId="52" xfId="0" applyNumberFormat="1" applyFont="1" applyFill="1" applyBorder="1" applyAlignment="1">
      <alignment vertical="top" wrapText="1" readingOrder="1"/>
    </xf>
    <xf numFmtId="0" fontId="13" fillId="0" borderId="84" xfId="0" applyNumberFormat="1" applyFont="1" applyFill="1" applyBorder="1" applyAlignment="1">
      <alignment vertical="top" wrapText="1"/>
    </xf>
    <xf numFmtId="0" fontId="13" fillId="0" borderId="74" xfId="0" applyNumberFormat="1" applyFont="1" applyFill="1" applyBorder="1" applyAlignment="1">
      <alignment vertical="top" wrapText="1" readingOrder="1"/>
    </xf>
    <xf numFmtId="0" fontId="80" fillId="34" borderId="42" xfId="0" applyNumberFormat="1" applyFont="1" applyFill="1" applyBorder="1" applyAlignment="1">
      <alignment horizontal="center" vertical="center" wrapText="1" readingOrder="1"/>
    </xf>
    <xf numFmtId="0" fontId="13" fillId="0" borderId="87" xfId="0" applyNumberFormat="1" applyFont="1" applyFill="1" applyBorder="1" applyAlignment="1">
      <alignment vertical="top" wrapText="1"/>
    </xf>
    <xf numFmtId="0" fontId="13" fillId="0" borderId="88" xfId="0" applyNumberFormat="1" applyFont="1" applyFill="1" applyBorder="1" applyAlignment="1">
      <alignment vertical="top" wrapText="1"/>
    </xf>
    <xf numFmtId="0" fontId="80" fillId="33" borderId="34" xfId="0" applyNumberFormat="1" applyFont="1" applyFill="1" applyBorder="1" applyAlignment="1">
      <alignment horizontal="left" vertical="center" wrapText="1" readingOrder="1"/>
    </xf>
    <xf numFmtId="0" fontId="90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 applyAlignment="1">
      <alignment/>
    </xf>
    <xf numFmtId="0" fontId="91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Font="1" applyFill="1" applyBorder="1" applyAlignment="1">
      <alignment/>
    </xf>
    <xf numFmtId="0" fontId="92" fillId="0" borderId="0" xfId="0" applyNumberFormat="1" applyFont="1" applyFill="1" applyBorder="1" applyAlignment="1">
      <alignment horizontal="center" vertical="top" wrapText="1" readingOrder="1"/>
    </xf>
    <xf numFmtId="0" fontId="10" fillId="0" borderId="0" xfId="0" applyFont="1" applyFill="1" applyBorder="1" applyAlignment="1">
      <alignment/>
    </xf>
    <xf numFmtId="0" fontId="80" fillId="34" borderId="89" xfId="0" applyNumberFormat="1" applyFont="1" applyFill="1" applyBorder="1" applyAlignment="1">
      <alignment horizontal="center" vertical="center" wrapText="1" readingOrder="1"/>
    </xf>
    <xf numFmtId="0" fontId="13" fillId="0" borderId="90" xfId="0" applyNumberFormat="1" applyFont="1" applyFill="1" applyBorder="1" applyAlignment="1">
      <alignment vertical="top" wrapText="1"/>
    </xf>
    <xf numFmtId="0" fontId="79" fillId="0" borderId="91" xfId="0" applyNumberFormat="1" applyFont="1" applyFill="1" applyBorder="1" applyAlignment="1">
      <alignment vertical="top" wrapText="1" readingOrder="1"/>
    </xf>
    <xf numFmtId="0" fontId="13" fillId="0" borderId="92" xfId="0" applyNumberFormat="1" applyFont="1" applyFill="1" applyBorder="1" applyAlignment="1">
      <alignment vertical="top" wrapText="1"/>
    </xf>
    <xf numFmtId="0" fontId="79" fillId="0" borderId="41" xfId="0" applyNumberFormat="1" applyFont="1" applyFill="1" applyBorder="1" applyAlignment="1">
      <alignment horizontal="left" vertical="top" wrapText="1" readingOrder="1"/>
    </xf>
    <xf numFmtId="0" fontId="13" fillId="0" borderId="43" xfId="0" applyNumberFormat="1" applyFont="1" applyFill="1" applyBorder="1" applyAlignment="1">
      <alignment vertical="top" wrapText="1"/>
    </xf>
    <xf numFmtId="190" fontId="79" fillId="0" borderId="41" xfId="0" applyNumberFormat="1" applyFont="1" applyFill="1" applyBorder="1" applyAlignment="1">
      <alignment vertical="top" wrapText="1" readingOrder="1"/>
    </xf>
    <xf numFmtId="0" fontId="13" fillId="0" borderId="93" xfId="0" applyNumberFormat="1" applyFont="1" applyFill="1" applyBorder="1" applyAlignment="1">
      <alignment vertical="top" wrapText="1"/>
    </xf>
    <xf numFmtId="0" fontId="79" fillId="0" borderId="86" xfId="0" applyNumberFormat="1" applyFont="1" applyFill="1" applyBorder="1" applyAlignment="1">
      <alignment vertical="top" wrapText="1" readingOrder="1"/>
    </xf>
    <xf numFmtId="0" fontId="79" fillId="0" borderId="70" xfId="0" applyNumberFormat="1" applyFont="1" applyFill="1" applyBorder="1" applyAlignment="1">
      <alignment vertical="top" wrapText="1" readingOrder="1"/>
    </xf>
    <xf numFmtId="190" fontId="79" fillId="0" borderId="60" xfId="0" applyNumberFormat="1" applyFont="1" applyFill="1" applyBorder="1" applyAlignment="1">
      <alignment vertical="top" wrapText="1" readingOrder="1"/>
    </xf>
    <xf numFmtId="0" fontId="13" fillId="0" borderId="60" xfId="0" applyNumberFormat="1" applyFont="1" applyFill="1" applyBorder="1" applyAlignment="1">
      <alignment vertical="top" wrapText="1"/>
    </xf>
    <xf numFmtId="0" fontId="13" fillId="0" borderId="94" xfId="0" applyNumberFormat="1" applyFont="1" applyFill="1" applyBorder="1" applyAlignment="1">
      <alignment vertical="top" wrapText="1"/>
    </xf>
    <xf numFmtId="0" fontId="79" fillId="0" borderId="95" xfId="0" applyNumberFormat="1" applyFont="1" applyFill="1" applyBorder="1" applyAlignment="1">
      <alignment vertical="top" wrapText="1" readingOrder="1"/>
    </xf>
    <xf numFmtId="0" fontId="79" fillId="0" borderId="60" xfId="0" applyNumberFormat="1" applyFont="1" applyFill="1" applyBorder="1" applyAlignment="1">
      <alignment horizontal="left" vertical="top" wrapText="1" readingOrder="1"/>
    </xf>
    <xf numFmtId="0" fontId="79" fillId="0" borderId="35" xfId="0" applyNumberFormat="1" applyFont="1" applyFill="1" applyBorder="1" applyAlignment="1">
      <alignment vertical="top" wrapText="1" readingOrder="1"/>
    </xf>
    <xf numFmtId="0" fontId="79" fillId="0" borderId="75" xfId="0" applyNumberFormat="1" applyFont="1" applyFill="1" applyBorder="1" applyAlignment="1">
      <alignment vertical="top" wrapText="1" readingOrder="1"/>
    </xf>
    <xf numFmtId="0" fontId="79" fillId="0" borderId="75" xfId="0" applyNumberFormat="1" applyFont="1" applyFill="1" applyBorder="1" applyAlignment="1">
      <alignment horizontal="left" vertical="top" wrapText="1" readingOrder="1"/>
    </xf>
    <xf numFmtId="190" fontId="79" fillId="0" borderId="47" xfId="0" applyNumberFormat="1" applyFont="1" applyFill="1" applyBorder="1" applyAlignment="1">
      <alignment vertical="top" wrapText="1" readingOrder="1"/>
    </xf>
    <xf numFmtId="190" fontId="79" fillId="0" borderId="43" xfId="0" applyNumberFormat="1" applyFont="1" applyFill="1" applyBorder="1" applyAlignment="1">
      <alignment vertical="top" wrapText="1" readingOrder="1"/>
    </xf>
    <xf numFmtId="190" fontId="79" fillId="0" borderId="93" xfId="0" applyNumberFormat="1" applyFont="1" applyFill="1" applyBorder="1" applyAlignment="1">
      <alignment vertical="top" wrapText="1" readingOrder="1"/>
    </xf>
    <xf numFmtId="0" fontId="79" fillId="0" borderId="96" xfId="0" applyNumberFormat="1" applyFont="1" applyFill="1" applyBorder="1" applyAlignment="1">
      <alignment vertical="top" wrapText="1" readingOrder="1"/>
    </xf>
    <xf numFmtId="0" fontId="13" fillId="0" borderId="77" xfId="0" applyNumberFormat="1" applyFont="1" applyFill="1" applyBorder="1" applyAlignment="1">
      <alignment vertical="top" wrapText="1"/>
    </xf>
    <xf numFmtId="0" fontId="79" fillId="0" borderId="45" xfId="0" applyNumberFormat="1" applyFont="1" applyFill="1" applyBorder="1" applyAlignment="1">
      <alignment horizontal="left" vertical="top" wrapText="1" readingOrder="1"/>
    </xf>
    <xf numFmtId="0" fontId="13" fillId="0" borderId="78" xfId="0" applyNumberFormat="1" applyFont="1" applyFill="1" applyBorder="1" applyAlignment="1">
      <alignment vertical="top" wrapText="1"/>
    </xf>
    <xf numFmtId="190" fontId="79" fillId="0" borderId="45" xfId="0" applyNumberFormat="1" applyFont="1" applyFill="1" applyBorder="1" applyAlignment="1">
      <alignment vertical="top" wrapText="1" readingOrder="1"/>
    </xf>
    <xf numFmtId="0" fontId="13" fillId="0" borderId="97" xfId="0" applyNumberFormat="1" applyFont="1" applyFill="1" applyBorder="1" applyAlignment="1">
      <alignment vertical="top" wrapText="1"/>
    </xf>
    <xf numFmtId="190" fontId="79" fillId="0" borderId="37" xfId="0" applyNumberFormat="1" applyFont="1" applyFill="1" applyBorder="1" applyAlignment="1">
      <alignment vertical="top" wrapText="1" readingOrder="1"/>
    </xf>
    <xf numFmtId="190" fontId="79" fillId="0" borderId="33" xfId="0" applyNumberFormat="1" applyFont="1" applyFill="1" applyBorder="1" applyAlignment="1">
      <alignment vertical="top" wrapText="1" readingOrder="1"/>
    </xf>
    <xf numFmtId="190" fontId="79" fillId="0" borderId="34" xfId="0" applyNumberFormat="1" applyFont="1" applyFill="1" applyBorder="1" applyAlignment="1">
      <alignment vertical="top" wrapText="1" readingOrder="1"/>
    </xf>
    <xf numFmtId="0" fontId="79" fillId="0" borderId="47" xfId="0" applyNumberFormat="1" applyFont="1" applyFill="1" applyBorder="1" applyAlignment="1">
      <alignment horizontal="left" vertical="top" wrapText="1" readingOrder="1"/>
    </xf>
    <xf numFmtId="0" fontId="79" fillId="0" borderId="43" xfId="0" applyNumberFormat="1" applyFont="1" applyFill="1" applyBorder="1" applyAlignment="1">
      <alignment horizontal="left" vertical="top" wrapText="1" readingOrder="1"/>
    </xf>
    <xf numFmtId="0" fontId="79" fillId="0" borderId="37" xfId="0" applyNumberFormat="1" applyFont="1" applyFill="1" applyBorder="1" applyAlignment="1">
      <alignment horizontal="center" vertical="top" wrapText="1" readingOrder="1"/>
    </xf>
    <xf numFmtId="0" fontId="79" fillId="0" borderId="33" xfId="0" applyNumberFormat="1" applyFont="1" applyFill="1" applyBorder="1" applyAlignment="1">
      <alignment horizontal="center" vertical="top" wrapText="1" readingOrder="1"/>
    </xf>
    <xf numFmtId="0" fontId="79" fillId="0" borderId="76" xfId="0" applyNumberFormat="1" applyFont="1" applyFill="1" applyBorder="1" applyAlignment="1">
      <alignment horizontal="center" vertical="top" wrapText="1" readingOrder="1"/>
    </xf>
    <xf numFmtId="0" fontId="79" fillId="0" borderId="78" xfId="0" applyNumberFormat="1" applyFont="1" applyFill="1" applyBorder="1" applyAlignment="1">
      <alignment horizontal="center" vertical="top" wrapText="1" readingOrder="1"/>
    </xf>
    <xf numFmtId="0" fontId="79" fillId="0" borderId="55" xfId="0" applyNumberFormat="1" applyFont="1" applyFill="1" applyBorder="1" applyAlignment="1">
      <alignment horizontal="center" vertical="top" wrapText="1" readingOrder="1"/>
    </xf>
    <xf numFmtId="0" fontId="79" fillId="0" borderId="71" xfId="0" applyNumberFormat="1" applyFont="1" applyFill="1" applyBorder="1" applyAlignment="1">
      <alignment horizontal="center" vertical="top" wrapText="1" readingOrder="1"/>
    </xf>
    <xf numFmtId="0" fontId="79" fillId="0" borderId="47" xfId="0" applyNumberFormat="1" applyFont="1" applyFill="1" applyBorder="1" applyAlignment="1">
      <alignment horizontal="center" vertical="top" wrapText="1" readingOrder="1"/>
    </xf>
    <xf numFmtId="0" fontId="79" fillId="0" borderId="43" xfId="0" applyNumberFormat="1" applyFont="1" applyFill="1" applyBorder="1" applyAlignment="1">
      <alignment horizontal="center" vertical="top" wrapText="1" readingOrder="1"/>
    </xf>
    <xf numFmtId="0" fontId="79" fillId="0" borderId="75" xfId="0" applyNumberFormat="1" applyFont="1" applyFill="1" applyBorder="1" applyAlignment="1">
      <alignment horizontal="center" vertical="top" wrapText="1" readingOrder="1"/>
    </xf>
    <xf numFmtId="0" fontId="79" fillId="0" borderId="70" xfId="0" applyNumberFormat="1" applyFont="1" applyFill="1" applyBorder="1" applyAlignment="1">
      <alignment horizontal="center" vertical="top" wrapText="1" readingOrder="1"/>
    </xf>
    <xf numFmtId="0" fontId="79" fillId="0" borderId="92" xfId="0" applyNumberFormat="1" applyFont="1" applyFill="1" applyBorder="1" applyAlignment="1">
      <alignment horizontal="center" vertical="top" wrapText="1" readingOrder="1"/>
    </xf>
    <xf numFmtId="0" fontId="79" fillId="0" borderId="48" xfId="0" applyNumberFormat="1" applyFont="1" applyFill="1" applyBorder="1" applyAlignment="1">
      <alignment vertical="top" wrapText="1" readingOrder="1"/>
    </xf>
    <xf numFmtId="0" fontId="79" fillId="0" borderId="77" xfId="0" applyNumberFormat="1" applyFont="1" applyFill="1" applyBorder="1" applyAlignment="1">
      <alignment vertical="top" wrapText="1" readingOrder="1"/>
    </xf>
    <xf numFmtId="0" fontId="79" fillId="0" borderId="77" xfId="0" applyNumberFormat="1" applyFont="1" applyFill="1" applyBorder="1" applyAlignment="1">
      <alignment horizontal="center" vertical="top" wrapText="1" readingOrder="1"/>
    </xf>
    <xf numFmtId="0" fontId="79" fillId="0" borderId="50" xfId="0" applyNumberFormat="1" applyFont="1" applyFill="1" applyBorder="1" applyAlignment="1">
      <alignment vertical="top" wrapText="1" readingOrder="1"/>
    </xf>
    <xf numFmtId="0" fontId="79" fillId="0" borderId="92" xfId="0" applyNumberFormat="1" applyFont="1" applyFill="1" applyBorder="1" applyAlignment="1">
      <alignment vertical="top" wrapText="1" readingOrder="1"/>
    </xf>
    <xf numFmtId="0" fontId="79" fillId="0" borderId="92" xfId="0" applyNumberFormat="1" applyFont="1" applyFill="1" applyBorder="1" applyAlignment="1">
      <alignment horizontal="left" vertical="top" wrapText="1" readingOrder="1"/>
    </xf>
    <xf numFmtId="190" fontId="79" fillId="0" borderId="75" xfId="0" applyNumberFormat="1" applyFont="1" applyFill="1" applyBorder="1" applyAlignment="1">
      <alignment vertical="top" wrapText="1" readingOrder="1"/>
    </xf>
    <xf numFmtId="43" fontId="70" fillId="0" borderId="14" xfId="33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/>
    </xf>
    <xf numFmtId="0" fontId="70" fillId="0" borderId="30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0" fillId="0" borderId="20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75" fillId="0" borderId="39" xfId="0" applyFont="1" applyBorder="1" applyAlignment="1">
      <alignment horizontal="center"/>
    </xf>
    <xf numFmtId="0" fontId="69" fillId="0" borderId="0" xfId="0" applyFont="1" applyAlignment="1">
      <alignment horizontal="left" vertical="top"/>
    </xf>
    <xf numFmtId="0" fontId="69" fillId="0" borderId="0" xfId="0" applyFont="1" applyAlignment="1">
      <alignment horizontal="left" vertical="top" wrapText="1"/>
    </xf>
    <xf numFmtId="0" fontId="69" fillId="0" borderId="51" xfId="0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69" fillId="0" borderId="40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73" fillId="0" borderId="51" xfId="0" applyFont="1" applyBorder="1" applyAlignment="1">
      <alignment horizontal="center"/>
    </xf>
    <xf numFmtId="0" fontId="73" fillId="0" borderId="18" xfId="0" applyFont="1" applyBorder="1" applyAlignment="1">
      <alignment horizontal="center"/>
    </xf>
    <xf numFmtId="0" fontId="73" fillId="0" borderId="40" xfId="0" applyFont="1" applyBorder="1" applyAlignment="1">
      <alignment horizontal="center"/>
    </xf>
    <xf numFmtId="43" fontId="73" fillId="0" borderId="0" xfId="33" applyFont="1" applyAlignment="1">
      <alignment horizontal="center"/>
    </xf>
    <xf numFmtId="0" fontId="75" fillId="0" borderId="51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5" fillId="0" borderId="14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5.7109375" style="1" customWidth="1"/>
    <col min="2" max="2" width="6.7109375" style="1" customWidth="1"/>
    <col min="3" max="3" width="20.8515625" style="1" customWidth="1"/>
    <col min="4" max="4" width="7.421875" style="85" customWidth="1"/>
    <col min="5" max="5" width="4.8515625" style="1" customWidth="1"/>
    <col min="6" max="6" width="17.00390625" style="14" customWidth="1"/>
    <col min="7" max="7" width="5.8515625" style="1" customWidth="1"/>
    <col min="8" max="8" width="16.8515625" style="14" customWidth="1"/>
    <col min="9" max="16384" width="9.00390625" style="1" customWidth="1"/>
  </cols>
  <sheetData>
    <row r="1" spans="1:8" ht="21">
      <c r="A1" s="305" t="s">
        <v>0</v>
      </c>
      <c r="B1" s="305"/>
      <c r="C1" s="305"/>
      <c r="D1" s="305"/>
      <c r="E1" s="305"/>
      <c r="F1" s="305"/>
      <c r="G1" s="305"/>
      <c r="H1" s="305"/>
    </row>
    <row r="2" spans="1:8" ht="21">
      <c r="A2" s="305" t="s">
        <v>68</v>
      </c>
      <c r="B2" s="305"/>
      <c r="C2" s="305"/>
      <c r="D2" s="305"/>
      <c r="E2" s="305"/>
      <c r="F2" s="305"/>
      <c r="G2" s="305"/>
      <c r="H2" s="305"/>
    </row>
    <row r="3" spans="1:8" ht="21">
      <c r="A3" s="305" t="s">
        <v>516</v>
      </c>
      <c r="B3" s="305"/>
      <c r="C3" s="305"/>
      <c r="D3" s="305"/>
      <c r="E3" s="305"/>
      <c r="F3" s="305"/>
      <c r="G3" s="305"/>
      <c r="H3" s="305"/>
    </row>
    <row r="4" spans="4:8" ht="21">
      <c r="D4" s="84" t="s">
        <v>69</v>
      </c>
      <c r="F4" s="73" t="s">
        <v>514</v>
      </c>
      <c r="G4" s="302"/>
      <c r="H4" s="73" t="s">
        <v>515</v>
      </c>
    </row>
    <row r="5" spans="1:8" ht="21.75" thickBot="1">
      <c r="A5" s="2" t="s">
        <v>70</v>
      </c>
      <c r="B5" s="2"/>
      <c r="D5" s="85">
        <v>2</v>
      </c>
      <c r="F5" s="303">
        <v>550732510.91</v>
      </c>
      <c r="G5" s="128"/>
      <c r="H5" s="303">
        <v>544336448.91</v>
      </c>
    </row>
    <row r="6" spans="1:2" ht="21.75" thickTop="1">
      <c r="A6" s="2" t="s">
        <v>71</v>
      </c>
      <c r="B6" s="2"/>
    </row>
    <row r="7" spans="1:2" ht="21">
      <c r="A7" s="2"/>
      <c r="B7" s="2" t="s">
        <v>72</v>
      </c>
    </row>
    <row r="8" spans="3:8" ht="21">
      <c r="C8" s="1" t="s">
        <v>73</v>
      </c>
      <c r="D8" s="85">
        <v>3</v>
      </c>
      <c r="F8" s="14">
        <v>175383088.04</v>
      </c>
      <c r="H8" s="14">
        <v>160334278.35</v>
      </c>
    </row>
    <row r="9" spans="3:8" ht="21">
      <c r="C9" s="1" t="s">
        <v>16</v>
      </c>
      <c r="F9" s="14">
        <v>18687647.52</v>
      </c>
      <c r="H9" s="14">
        <v>18002363.53</v>
      </c>
    </row>
    <row r="10" spans="3:8" ht="21">
      <c r="C10" s="1" t="s">
        <v>63</v>
      </c>
      <c r="D10" s="85">
        <v>4</v>
      </c>
      <c r="F10" s="14">
        <v>3769865</v>
      </c>
      <c r="H10" s="14">
        <v>8488235.42</v>
      </c>
    </row>
    <row r="11" spans="3:8" ht="21">
      <c r="C11" s="1" t="s">
        <v>74</v>
      </c>
      <c r="D11" s="85">
        <v>5</v>
      </c>
      <c r="F11" s="14">
        <v>0</v>
      </c>
      <c r="H11" s="14">
        <v>169725</v>
      </c>
    </row>
    <row r="12" spans="3:8" ht="21">
      <c r="C12" s="1" t="s">
        <v>517</v>
      </c>
      <c r="D12" s="85">
        <v>6</v>
      </c>
      <c r="F12" s="14">
        <v>1000</v>
      </c>
      <c r="H12" s="14">
        <v>0</v>
      </c>
    </row>
    <row r="13" spans="3:8" ht="21.75" thickBot="1">
      <c r="C13" s="2" t="s">
        <v>75</v>
      </c>
      <c r="F13" s="37">
        <f>SUM(F8:F12)</f>
        <v>197841600.56</v>
      </c>
      <c r="H13" s="78">
        <f>SUM(H8:H12)</f>
        <v>186994602.29999998</v>
      </c>
    </row>
    <row r="14" ht="21.75" thickTop="1">
      <c r="B14" s="2" t="s">
        <v>76</v>
      </c>
    </row>
    <row r="15" spans="3:8" ht="21">
      <c r="C15" s="1" t="s">
        <v>77</v>
      </c>
      <c r="D15" s="85">
        <v>2</v>
      </c>
      <c r="F15" s="31">
        <v>104605871.29</v>
      </c>
      <c r="H15" s="31">
        <v>104605871.29</v>
      </c>
    </row>
    <row r="16" spans="3:8" ht="21">
      <c r="C16" s="1" t="s">
        <v>78</v>
      </c>
      <c r="D16" s="85">
        <v>7</v>
      </c>
      <c r="F16" s="14">
        <v>6300</v>
      </c>
      <c r="H16" s="14">
        <v>6300</v>
      </c>
    </row>
    <row r="17" spans="3:8" ht="21">
      <c r="C17" s="2" t="s">
        <v>79</v>
      </c>
      <c r="F17" s="44">
        <f>SUM(F15:F16)</f>
        <v>104612171.29</v>
      </c>
      <c r="H17" s="44">
        <f>SUM(H15:H16)</f>
        <v>104612171.29</v>
      </c>
    </row>
    <row r="18" spans="1:8" ht="21.75" thickBot="1">
      <c r="A18" s="2" t="s">
        <v>80</v>
      </c>
      <c r="F18" s="37">
        <f>F13+F17</f>
        <v>302453771.85</v>
      </c>
      <c r="H18" s="78">
        <f>H13+H17</f>
        <v>291606773.59</v>
      </c>
    </row>
    <row r="19" ht="21.75" thickTop="1">
      <c r="D19" s="84"/>
    </row>
    <row r="20" spans="1:8" ht="21.75" thickBot="1">
      <c r="A20" s="2" t="s">
        <v>81</v>
      </c>
      <c r="B20" s="2"/>
      <c r="D20" s="85">
        <v>2</v>
      </c>
      <c r="F20" s="303">
        <f>F5</f>
        <v>550732510.91</v>
      </c>
      <c r="G20" s="128"/>
      <c r="H20" s="303">
        <f>H5</f>
        <v>544336448.91</v>
      </c>
    </row>
    <row r="21" spans="1:2" ht="21.75" thickTop="1">
      <c r="A21" s="2" t="s">
        <v>82</v>
      </c>
      <c r="B21" s="2"/>
    </row>
    <row r="22" spans="1:2" ht="21">
      <c r="A22" s="2"/>
      <c r="B22" s="2" t="s">
        <v>83</v>
      </c>
    </row>
    <row r="23" spans="3:8" ht="21">
      <c r="C23" s="1" t="s">
        <v>32</v>
      </c>
      <c r="D23" s="85">
        <v>8</v>
      </c>
      <c r="F23" s="14">
        <v>40297457.1</v>
      </c>
      <c r="H23" s="14">
        <v>33957953.12</v>
      </c>
    </row>
    <row r="24" spans="3:8" ht="21">
      <c r="C24" s="1" t="s">
        <v>84</v>
      </c>
      <c r="D24" s="85">
        <v>9</v>
      </c>
      <c r="F24" s="14">
        <v>2586048.78</v>
      </c>
      <c r="H24" s="14">
        <v>5672620.33</v>
      </c>
    </row>
    <row r="25" spans="3:8" ht="21">
      <c r="C25" s="2" t="s">
        <v>85</v>
      </c>
      <c r="F25" s="44">
        <f>SUM(F23:F24)</f>
        <v>42883505.88</v>
      </c>
      <c r="G25" s="2"/>
      <c r="H25" s="44">
        <f>SUM(H23:H24)</f>
        <v>39630573.449999996</v>
      </c>
    </row>
    <row r="26" ht="21">
      <c r="B26" s="2" t="s">
        <v>86</v>
      </c>
    </row>
    <row r="27" spans="3:8" ht="21">
      <c r="C27" s="1" t="s">
        <v>87</v>
      </c>
      <c r="D27" s="85">
        <v>10</v>
      </c>
      <c r="F27" s="14">
        <v>3778137.29</v>
      </c>
      <c r="H27" s="14">
        <v>14109886.88</v>
      </c>
    </row>
    <row r="28" spans="2:8" ht="21">
      <c r="B28" s="2" t="s">
        <v>88</v>
      </c>
      <c r="F28" s="44">
        <f>SUM(F27:F27)</f>
        <v>3778137.29</v>
      </c>
      <c r="G28" s="2"/>
      <c r="H28" s="44">
        <f>SUM(H27:H27)</f>
        <v>14109886.88</v>
      </c>
    </row>
    <row r="29" spans="2:8" ht="21">
      <c r="B29" s="2" t="s">
        <v>89</v>
      </c>
      <c r="F29" s="44">
        <f>F25+F28</f>
        <v>46661643.17</v>
      </c>
      <c r="G29" s="2"/>
      <c r="H29" s="44">
        <f>H25+H28</f>
        <v>53740460.33</v>
      </c>
    </row>
    <row r="31" ht="21">
      <c r="A31" s="2" t="s">
        <v>17</v>
      </c>
    </row>
    <row r="32" spans="2:8" ht="21">
      <c r="B32" s="1" t="s">
        <v>17</v>
      </c>
      <c r="D32" s="85">
        <v>11</v>
      </c>
      <c r="F32" s="14">
        <v>210950995</v>
      </c>
      <c r="H32" s="14">
        <v>194231454.13</v>
      </c>
    </row>
    <row r="33" spans="2:8" ht="21">
      <c r="B33" s="1" t="s">
        <v>18</v>
      </c>
      <c r="F33" s="14">
        <v>44841133.68</v>
      </c>
      <c r="H33" s="14">
        <v>43634859.13</v>
      </c>
    </row>
    <row r="34" spans="1:8" ht="21">
      <c r="A34" s="2"/>
      <c r="B34" s="2" t="s">
        <v>90</v>
      </c>
      <c r="F34" s="44">
        <f>SUM(F32:F33)</f>
        <v>255792128.68</v>
      </c>
      <c r="G34" s="2"/>
      <c r="H34" s="44">
        <f>SUM(H32:H33)</f>
        <v>237866313.26</v>
      </c>
    </row>
    <row r="35" spans="1:8" ht="21.75" thickBot="1">
      <c r="A35" s="2" t="s">
        <v>91</v>
      </c>
      <c r="B35" s="2"/>
      <c r="F35" s="78">
        <f>F29+F34</f>
        <v>302453771.85</v>
      </c>
      <c r="G35" s="2"/>
      <c r="H35" s="78">
        <f>H29+H34</f>
        <v>291606773.59</v>
      </c>
    </row>
    <row r="36" spans="1:8" ht="21.75" thickTop="1">
      <c r="A36" s="2" t="s">
        <v>487</v>
      </c>
      <c r="B36" s="2"/>
      <c r="F36" s="126"/>
      <c r="H36" s="126"/>
    </row>
    <row r="37" spans="1:8" ht="21">
      <c r="A37" s="1" t="s">
        <v>428</v>
      </c>
      <c r="D37" s="1"/>
      <c r="F37" s="1"/>
      <c r="H37" s="1"/>
    </row>
    <row r="38" spans="1:8" ht="21">
      <c r="A38" s="1" t="s">
        <v>468</v>
      </c>
      <c r="D38" s="1"/>
      <c r="F38" s="1"/>
      <c r="H38" s="1"/>
    </row>
  </sheetData>
  <sheetProtection/>
  <mergeCells count="3">
    <mergeCell ref="A1:H1"/>
    <mergeCell ref="A2:H2"/>
    <mergeCell ref="A3:H3"/>
  </mergeCells>
  <printOptions/>
  <pageMargins left="0.7480314960629921" right="0.35433070866141736" top="0.2755905511811024" bottom="0.196850393700787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4" sqref="A14:B14"/>
    </sheetView>
  </sheetViews>
  <sheetFormatPr defaultColWidth="9.140625" defaultRowHeight="15"/>
  <cols>
    <col min="1" max="1" width="14.140625" style="1" customWidth="1"/>
    <col min="2" max="2" width="46.00390625" style="1" customWidth="1"/>
    <col min="3" max="3" width="15.28125" style="14" customWidth="1"/>
    <col min="4" max="4" width="13.421875" style="1" customWidth="1"/>
    <col min="5" max="5" width="11.421875" style="1" customWidth="1"/>
    <col min="6" max="6" width="14.8515625" style="14" customWidth="1"/>
    <col min="7" max="7" width="13.00390625" style="1" customWidth="1"/>
    <col min="8" max="16384" width="9.00390625" style="1" customWidth="1"/>
  </cols>
  <sheetData>
    <row r="1" spans="1:7" ht="21">
      <c r="A1" s="305" t="s">
        <v>0</v>
      </c>
      <c r="B1" s="305"/>
      <c r="C1" s="305"/>
      <c r="D1" s="305"/>
      <c r="E1" s="305"/>
      <c r="F1" s="305"/>
      <c r="G1" s="305"/>
    </row>
    <row r="2" spans="1:7" ht="21">
      <c r="A2" s="305" t="s">
        <v>51</v>
      </c>
      <c r="B2" s="305"/>
      <c r="C2" s="305"/>
      <c r="D2" s="305"/>
      <c r="E2" s="305"/>
      <c r="F2" s="305"/>
      <c r="G2" s="305"/>
    </row>
    <row r="3" spans="1:7" ht="21">
      <c r="A3" s="305" t="s">
        <v>524</v>
      </c>
      <c r="B3" s="305"/>
      <c r="C3" s="305"/>
      <c r="D3" s="305"/>
      <c r="E3" s="305"/>
      <c r="F3" s="305"/>
      <c r="G3" s="305"/>
    </row>
    <row r="4" ht="8.25" customHeight="1"/>
    <row r="5" ht="21">
      <c r="A5" s="2" t="s">
        <v>599</v>
      </c>
    </row>
    <row r="6" spans="1:15" ht="21">
      <c r="A6" s="2" t="s">
        <v>600</v>
      </c>
      <c r="J6" s="3"/>
      <c r="O6" s="18"/>
    </row>
    <row r="7" spans="1:15" ht="21">
      <c r="A7" s="450" t="s">
        <v>100</v>
      </c>
      <c r="B7" s="450" t="s">
        <v>101</v>
      </c>
      <c r="C7" s="449" t="s">
        <v>102</v>
      </c>
      <c r="D7" s="450" t="s">
        <v>103</v>
      </c>
      <c r="E7" s="450"/>
      <c r="F7" s="449" t="s">
        <v>106</v>
      </c>
      <c r="G7" s="450" t="s">
        <v>107</v>
      </c>
      <c r="J7" s="3"/>
      <c r="O7" s="18"/>
    </row>
    <row r="8" spans="1:15" ht="21">
      <c r="A8" s="450"/>
      <c r="B8" s="450"/>
      <c r="C8" s="449"/>
      <c r="D8" s="34" t="s">
        <v>104</v>
      </c>
      <c r="E8" s="34" t="s">
        <v>105</v>
      </c>
      <c r="F8" s="449"/>
      <c r="G8" s="450"/>
      <c r="J8" s="3"/>
      <c r="O8" s="18"/>
    </row>
    <row r="9" spans="1:15" ht="21">
      <c r="A9" s="41" t="s">
        <v>131</v>
      </c>
      <c r="B9" s="36" t="s">
        <v>133</v>
      </c>
      <c r="C9" s="13">
        <v>17954294</v>
      </c>
      <c r="D9" s="7" t="s">
        <v>136</v>
      </c>
      <c r="E9" s="42">
        <v>18268</v>
      </c>
      <c r="F9" s="13">
        <v>0</v>
      </c>
      <c r="G9" s="7">
        <v>2561</v>
      </c>
      <c r="J9" s="3"/>
      <c r="O9" s="18"/>
    </row>
    <row r="10" spans="1:15" ht="21">
      <c r="A10" s="6" t="s">
        <v>131</v>
      </c>
      <c r="B10" s="35" t="s">
        <v>134</v>
      </c>
      <c r="C10" s="11">
        <v>51600000</v>
      </c>
      <c r="D10" s="5" t="s">
        <v>137</v>
      </c>
      <c r="E10" s="43">
        <v>18449</v>
      </c>
      <c r="F10" s="11">
        <v>0</v>
      </c>
      <c r="G10" s="5">
        <v>2561</v>
      </c>
      <c r="J10" s="3"/>
      <c r="O10" s="18"/>
    </row>
    <row r="11" spans="1:15" ht="21">
      <c r="A11" s="4" t="s">
        <v>132</v>
      </c>
      <c r="B11" s="35" t="s">
        <v>134</v>
      </c>
      <c r="C11" s="11">
        <v>15801440</v>
      </c>
      <c r="D11" s="4"/>
      <c r="E11" s="43">
        <v>18388</v>
      </c>
      <c r="F11" s="11">
        <v>0</v>
      </c>
      <c r="G11" s="5">
        <v>2561</v>
      </c>
      <c r="J11" s="3"/>
      <c r="O11" s="18"/>
    </row>
    <row r="12" spans="1:15" ht="21">
      <c r="A12" s="4" t="s">
        <v>132</v>
      </c>
      <c r="B12" s="35" t="s">
        <v>135</v>
      </c>
      <c r="C12" s="11">
        <v>19250137.29</v>
      </c>
      <c r="D12" s="4"/>
      <c r="E12" s="43">
        <v>19297</v>
      </c>
      <c r="F12" s="11">
        <v>3778137.29</v>
      </c>
      <c r="G12" s="5">
        <v>2563</v>
      </c>
      <c r="J12" s="3"/>
      <c r="O12" s="18"/>
    </row>
    <row r="13" spans="1:15" ht="21">
      <c r="A13" s="20"/>
      <c r="B13" s="28"/>
      <c r="C13" s="40"/>
      <c r="D13" s="20"/>
      <c r="E13" s="20"/>
      <c r="F13" s="40"/>
      <c r="G13" s="20"/>
      <c r="J13" s="3"/>
      <c r="O13" s="18"/>
    </row>
    <row r="14" spans="1:15" ht="21">
      <c r="A14" s="451" t="s">
        <v>3</v>
      </c>
      <c r="B14" s="452"/>
      <c r="C14" s="17">
        <f>SUM(C9:C13)</f>
        <v>104605871.28999999</v>
      </c>
      <c r="D14" s="26"/>
      <c r="E14" s="26"/>
      <c r="F14" s="17">
        <f>SUM(F9:F13)</f>
        <v>3778137.29</v>
      </c>
      <c r="G14" s="26"/>
      <c r="J14" s="3"/>
      <c r="O14" s="18"/>
    </row>
    <row r="15" ht="9" customHeight="1"/>
    <row r="16" ht="21">
      <c r="A16" s="1" t="s">
        <v>138</v>
      </c>
    </row>
    <row r="18" ht="21">
      <c r="A18" s="2" t="s">
        <v>515</v>
      </c>
    </row>
    <row r="19" spans="1:15" ht="21">
      <c r="A19" s="450" t="s">
        <v>100</v>
      </c>
      <c r="B19" s="450" t="s">
        <v>101</v>
      </c>
      <c r="C19" s="449" t="s">
        <v>102</v>
      </c>
      <c r="D19" s="450" t="s">
        <v>103</v>
      </c>
      <c r="E19" s="450"/>
      <c r="F19" s="449" t="s">
        <v>106</v>
      </c>
      <c r="G19" s="450" t="s">
        <v>107</v>
      </c>
      <c r="J19" s="3"/>
      <c r="O19" s="18"/>
    </row>
    <row r="20" spans="1:15" ht="21">
      <c r="A20" s="450"/>
      <c r="B20" s="450"/>
      <c r="C20" s="449"/>
      <c r="D20" s="148" t="s">
        <v>104</v>
      </c>
      <c r="E20" s="148" t="s">
        <v>105</v>
      </c>
      <c r="F20" s="449"/>
      <c r="G20" s="450"/>
      <c r="J20" s="3"/>
      <c r="O20" s="18"/>
    </row>
    <row r="21" spans="1:15" ht="21">
      <c r="A21" s="41" t="s">
        <v>131</v>
      </c>
      <c r="B21" s="36" t="s">
        <v>133</v>
      </c>
      <c r="C21" s="13">
        <v>17954294</v>
      </c>
      <c r="D21" s="7" t="s">
        <v>136</v>
      </c>
      <c r="E21" s="42">
        <v>18268</v>
      </c>
      <c r="F21" s="13">
        <v>1945544.91</v>
      </c>
      <c r="G21" s="7">
        <v>2561</v>
      </c>
      <c r="J21" s="3"/>
      <c r="O21" s="18"/>
    </row>
    <row r="22" spans="1:15" ht="21">
      <c r="A22" s="6" t="s">
        <v>131</v>
      </c>
      <c r="B22" s="35" t="s">
        <v>134</v>
      </c>
      <c r="C22" s="11">
        <v>51600000</v>
      </c>
      <c r="D22" s="5" t="s">
        <v>137</v>
      </c>
      <c r="E22" s="43">
        <v>18449</v>
      </c>
      <c r="F22" s="11">
        <v>5860764.68</v>
      </c>
      <c r="G22" s="5">
        <v>2561</v>
      </c>
      <c r="J22" s="3"/>
      <c r="O22" s="18"/>
    </row>
    <row r="23" spans="1:15" ht="21">
      <c r="A23" s="4" t="s">
        <v>132</v>
      </c>
      <c r="B23" s="35" t="s">
        <v>134</v>
      </c>
      <c r="C23" s="11">
        <v>15801440</v>
      </c>
      <c r="D23" s="4"/>
      <c r="E23" s="43">
        <v>18388</v>
      </c>
      <c r="F23" s="11">
        <v>591440</v>
      </c>
      <c r="G23" s="5">
        <v>2561</v>
      </c>
      <c r="J23" s="3"/>
      <c r="O23" s="18"/>
    </row>
    <row r="24" spans="1:15" ht="21">
      <c r="A24" s="4" t="s">
        <v>132</v>
      </c>
      <c r="B24" s="35" t="s">
        <v>135</v>
      </c>
      <c r="C24" s="11">
        <v>19250137.29</v>
      </c>
      <c r="D24" s="4"/>
      <c r="E24" s="43">
        <v>19297</v>
      </c>
      <c r="F24" s="11">
        <v>5712137.29</v>
      </c>
      <c r="G24" s="5">
        <v>2563</v>
      </c>
      <c r="J24" s="3"/>
      <c r="O24" s="18"/>
    </row>
    <row r="25" spans="1:15" ht="21">
      <c r="A25" s="20"/>
      <c r="B25" s="28"/>
      <c r="C25" s="40"/>
      <c r="D25" s="20"/>
      <c r="E25" s="20"/>
      <c r="F25" s="40"/>
      <c r="G25" s="20"/>
      <c r="J25" s="3"/>
      <c r="O25" s="18"/>
    </row>
    <row r="26" spans="1:15" ht="21">
      <c r="A26" s="451" t="s">
        <v>3</v>
      </c>
      <c r="B26" s="452"/>
      <c r="C26" s="17">
        <f>SUM(C21:C25)</f>
        <v>104605871.28999999</v>
      </c>
      <c r="D26" s="26"/>
      <c r="E26" s="26"/>
      <c r="F26" s="17">
        <f>SUM(F21:F25)</f>
        <v>14109886.879999999</v>
      </c>
      <c r="G26" s="26"/>
      <c r="J26" s="3"/>
      <c r="O26" s="18"/>
    </row>
    <row r="27" ht="12" customHeight="1"/>
    <row r="28" ht="21">
      <c r="A28" s="1" t="s">
        <v>138</v>
      </c>
    </row>
  </sheetData>
  <sheetProtection/>
  <mergeCells count="17">
    <mergeCell ref="G19:G20"/>
    <mergeCell ref="G7:G8"/>
    <mergeCell ref="A1:G1"/>
    <mergeCell ref="A2:G2"/>
    <mergeCell ref="A3:G3"/>
    <mergeCell ref="A14:B14"/>
    <mergeCell ref="A7:A8"/>
    <mergeCell ref="B7:B8"/>
    <mergeCell ref="C7:C8"/>
    <mergeCell ref="F19:F20"/>
    <mergeCell ref="F7:F8"/>
    <mergeCell ref="D7:E7"/>
    <mergeCell ref="A26:B26"/>
    <mergeCell ref="A19:A20"/>
    <mergeCell ref="B19:B20"/>
    <mergeCell ref="C19:C20"/>
    <mergeCell ref="D19:E19"/>
  </mergeCells>
  <printOptions/>
  <pageMargins left="0.5511811023622047" right="0.3937007874015748" top="0.35433070866141736" bottom="0.15748031496062992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9">
      <selection activeCell="I32" sqref="I32"/>
    </sheetView>
  </sheetViews>
  <sheetFormatPr defaultColWidth="9.140625" defaultRowHeight="15"/>
  <cols>
    <col min="1" max="1" width="3.421875" style="1" customWidth="1"/>
    <col min="2" max="5" width="9.00390625" style="1" customWidth="1"/>
    <col min="6" max="6" width="5.8515625" style="1" customWidth="1"/>
    <col min="7" max="7" width="2.28125" style="1" customWidth="1"/>
    <col min="8" max="8" width="12.00390625" style="14" customWidth="1"/>
    <col min="9" max="9" width="12.57421875" style="14" customWidth="1"/>
    <col min="10" max="10" width="2.28125" style="14" customWidth="1"/>
    <col min="11" max="11" width="12.8515625" style="14" customWidth="1"/>
    <col min="12" max="12" width="2.00390625" style="1" customWidth="1"/>
    <col min="13" max="13" width="1.421875" style="1" customWidth="1"/>
    <col min="14" max="14" width="10.8515625" style="14" customWidth="1"/>
    <col min="15" max="15" width="13.00390625" style="14" customWidth="1"/>
    <col min="16" max="16" width="1.7109375" style="14" customWidth="1"/>
    <col min="17" max="17" width="12.8515625" style="14" customWidth="1"/>
    <col min="18" max="18" width="2.00390625" style="1" customWidth="1"/>
    <col min="19" max="16384" width="9.00390625" style="1" customWidth="1"/>
  </cols>
  <sheetData>
    <row r="1" spans="1:18" ht="2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</row>
    <row r="2" spans="1:18" ht="21">
      <c r="A2" s="305" t="s">
        <v>51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</row>
    <row r="3" spans="1:18" ht="21">
      <c r="A3" s="305" t="s">
        <v>524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</row>
    <row r="5" spans="1:18" ht="21">
      <c r="A5" s="2" t="s">
        <v>606</v>
      </c>
      <c r="H5" s="30"/>
      <c r="I5" s="30"/>
      <c r="J5" s="30"/>
      <c r="K5" s="30"/>
      <c r="L5" s="23"/>
      <c r="N5" s="30"/>
      <c r="O5" s="30"/>
      <c r="P5" s="30"/>
      <c r="Q5" s="30"/>
      <c r="R5" s="23"/>
    </row>
    <row r="6" spans="1:18" ht="9" customHeight="1">
      <c r="A6" s="2"/>
      <c r="H6" s="30"/>
      <c r="I6" s="30"/>
      <c r="J6" s="30"/>
      <c r="K6" s="30"/>
      <c r="L6" s="23"/>
      <c r="N6" s="30"/>
      <c r="O6" s="30"/>
      <c r="P6" s="30"/>
      <c r="Q6" s="30"/>
      <c r="R6" s="23"/>
    </row>
    <row r="7" spans="7:18" ht="22.5" customHeight="1">
      <c r="G7" s="309">
        <v>2561</v>
      </c>
      <c r="H7" s="309"/>
      <c r="I7" s="309"/>
      <c r="J7" s="309"/>
      <c r="K7" s="309"/>
      <c r="L7" s="309"/>
      <c r="M7" s="309">
        <v>2560</v>
      </c>
      <c r="N7" s="309"/>
      <c r="O7" s="309"/>
      <c r="P7" s="309"/>
      <c r="Q7" s="309"/>
      <c r="R7" s="309"/>
    </row>
    <row r="8" spans="1:18" ht="21">
      <c r="A8" s="205" t="s">
        <v>189</v>
      </c>
      <c r="B8" s="206"/>
      <c r="C8" s="206"/>
      <c r="D8" s="206"/>
      <c r="E8" s="206"/>
      <c r="F8" s="207"/>
      <c r="G8" s="199"/>
      <c r="H8" s="198"/>
      <c r="I8" s="198"/>
      <c r="J8" s="198"/>
      <c r="K8" s="198">
        <v>194231454.13</v>
      </c>
      <c r="L8" s="200"/>
      <c r="M8" s="199"/>
      <c r="N8" s="198"/>
      <c r="O8" s="198"/>
      <c r="P8" s="198"/>
      <c r="Q8" s="198">
        <v>175356268.76</v>
      </c>
      <c r="R8" s="200"/>
    </row>
    <row r="9" spans="1:18" ht="21">
      <c r="A9" s="199"/>
      <c r="B9" s="3" t="s">
        <v>108</v>
      </c>
      <c r="C9" s="3"/>
      <c r="D9" s="3"/>
      <c r="E9" s="3"/>
      <c r="F9" s="208"/>
      <c r="G9" s="199"/>
      <c r="H9" s="198">
        <v>4368706.77</v>
      </c>
      <c r="I9" s="198"/>
      <c r="J9" s="198"/>
      <c r="K9" s="198"/>
      <c r="L9" s="200"/>
      <c r="M9" s="199"/>
      <c r="N9" s="198">
        <v>9363419.83</v>
      </c>
      <c r="O9" s="198"/>
      <c r="P9" s="198"/>
      <c r="Q9" s="198"/>
      <c r="R9" s="200"/>
    </row>
    <row r="10" spans="1:18" ht="21">
      <c r="A10" s="199"/>
      <c r="B10" s="3" t="s">
        <v>114</v>
      </c>
      <c r="C10" s="3"/>
      <c r="D10" s="3"/>
      <c r="E10" s="3"/>
      <c r="F10" s="208"/>
      <c r="G10" s="199"/>
      <c r="H10" s="198"/>
      <c r="I10" s="198"/>
      <c r="J10" s="198"/>
      <c r="K10" s="198"/>
      <c r="L10" s="200"/>
      <c r="M10" s="199"/>
      <c r="N10" s="198"/>
      <c r="O10" s="198"/>
      <c r="P10" s="198"/>
      <c r="Q10" s="198"/>
      <c r="R10" s="200"/>
    </row>
    <row r="11" spans="1:18" ht="21">
      <c r="A11" s="199"/>
      <c r="B11" s="3" t="s">
        <v>109</v>
      </c>
      <c r="C11" s="3"/>
      <c r="D11" s="3"/>
      <c r="E11" s="3"/>
      <c r="F11" s="208"/>
      <c r="G11" s="199"/>
      <c r="H11" s="113">
        <f>H9*25/100</f>
        <v>1092176.6925</v>
      </c>
      <c r="I11" s="198"/>
      <c r="J11" s="198"/>
      <c r="K11" s="198"/>
      <c r="L11" s="200"/>
      <c r="M11" s="199"/>
      <c r="N11" s="113">
        <f>N9*25/100</f>
        <v>2340854.9575</v>
      </c>
      <c r="O11" s="198"/>
      <c r="P11" s="198"/>
      <c r="Q11" s="198"/>
      <c r="R11" s="200"/>
    </row>
    <row r="12" spans="1:18" ht="21">
      <c r="A12" s="209" t="s">
        <v>110</v>
      </c>
      <c r="B12" s="3" t="s">
        <v>111</v>
      </c>
      <c r="C12" s="3"/>
      <c r="D12" s="3"/>
      <c r="E12" s="3"/>
      <c r="F12" s="208"/>
      <c r="G12" s="199"/>
      <c r="H12" s="198"/>
      <c r="I12" s="198">
        <f>H9-H11</f>
        <v>3276530.0774999997</v>
      </c>
      <c r="J12" s="198"/>
      <c r="K12" s="198"/>
      <c r="L12" s="200"/>
      <c r="M12" s="199"/>
      <c r="N12" s="198"/>
      <c r="O12" s="198">
        <f>N9-N11</f>
        <v>7022564.8725000005</v>
      </c>
      <c r="P12" s="198"/>
      <c r="Q12" s="198"/>
      <c r="R12" s="200"/>
    </row>
    <row r="13" spans="1:18" ht="21">
      <c r="A13" s="199"/>
      <c r="B13" s="3" t="s">
        <v>601</v>
      </c>
      <c r="C13" s="3"/>
      <c r="D13" s="3"/>
      <c r="E13" s="3"/>
      <c r="F13" s="208"/>
      <c r="G13" s="199"/>
      <c r="H13" s="198"/>
      <c r="I13" s="198">
        <v>5137925.82</v>
      </c>
      <c r="J13" s="198"/>
      <c r="K13" s="198"/>
      <c r="L13" s="200"/>
      <c r="M13" s="199"/>
      <c r="N13" s="198"/>
      <c r="O13" s="198">
        <v>320900</v>
      </c>
      <c r="P13" s="198"/>
      <c r="Q13" s="198"/>
      <c r="R13" s="200"/>
    </row>
    <row r="14" spans="1:18" ht="21">
      <c r="A14" s="199"/>
      <c r="B14" s="3" t="s">
        <v>470</v>
      </c>
      <c r="C14" s="3"/>
      <c r="D14" s="3"/>
      <c r="E14" s="3"/>
      <c r="F14" s="208"/>
      <c r="G14" s="199"/>
      <c r="H14" s="198"/>
      <c r="I14" s="198">
        <v>835335.38</v>
      </c>
      <c r="J14" s="198"/>
      <c r="K14" s="198"/>
      <c r="L14" s="200"/>
      <c r="M14" s="199"/>
      <c r="N14" s="198"/>
      <c r="O14" s="198">
        <v>320570</v>
      </c>
      <c r="P14" s="198"/>
      <c r="Q14" s="198"/>
      <c r="R14" s="200"/>
    </row>
    <row r="15" spans="1:18" ht="21">
      <c r="A15" s="199"/>
      <c r="B15" s="3" t="s">
        <v>144</v>
      </c>
      <c r="C15" s="3"/>
      <c r="D15" s="3"/>
      <c r="E15" s="3"/>
      <c r="F15" s="208"/>
      <c r="G15" s="199"/>
      <c r="H15" s="198"/>
      <c r="I15" s="198">
        <v>10331749.59</v>
      </c>
      <c r="J15" s="198"/>
      <c r="K15" s="198"/>
      <c r="L15" s="200"/>
      <c r="M15" s="199"/>
      <c r="N15" s="198"/>
      <c r="O15" s="198">
        <v>11226150.5</v>
      </c>
      <c r="P15" s="198"/>
      <c r="Q15" s="198"/>
      <c r="R15" s="200"/>
    </row>
    <row r="16" spans="1:18" ht="21">
      <c r="A16" s="209" t="s">
        <v>112</v>
      </c>
      <c r="B16" s="3" t="s">
        <v>113</v>
      </c>
      <c r="C16" s="3"/>
      <c r="D16" s="3"/>
      <c r="E16" s="3"/>
      <c r="F16" s="208"/>
      <c r="G16" s="199"/>
      <c r="H16" s="198"/>
      <c r="I16" s="201">
        <v>2862000</v>
      </c>
      <c r="J16" s="198"/>
      <c r="K16" s="202"/>
      <c r="L16" s="200"/>
      <c r="M16" s="199"/>
      <c r="N16" s="198"/>
      <c r="O16" s="201">
        <v>0</v>
      </c>
      <c r="P16" s="198"/>
      <c r="Q16" s="202"/>
      <c r="R16" s="200"/>
    </row>
    <row r="17" spans="1:18" ht="21">
      <c r="A17" s="209"/>
      <c r="B17" s="3" t="s">
        <v>190</v>
      </c>
      <c r="C17" s="3"/>
      <c r="D17" s="3"/>
      <c r="E17" s="3"/>
      <c r="F17" s="208"/>
      <c r="G17" s="199"/>
      <c r="H17" s="198"/>
      <c r="I17" s="114" t="s">
        <v>602</v>
      </c>
      <c r="J17" s="198"/>
      <c r="K17" s="113">
        <f>I12+I13+I14+I15+I17-I16</f>
        <v>16719540.8675</v>
      </c>
      <c r="L17" s="200"/>
      <c r="M17" s="199"/>
      <c r="N17" s="198"/>
      <c r="O17" s="114" t="s">
        <v>471</v>
      </c>
      <c r="P17" s="198"/>
      <c r="Q17" s="113">
        <f>O12+O13+O14+O15+O17</f>
        <v>18875185.372500002</v>
      </c>
      <c r="R17" s="200"/>
    </row>
    <row r="18" spans="1:18" ht="21.75" thickBot="1">
      <c r="A18" s="199"/>
      <c r="B18" s="3" t="s">
        <v>353</v>
      </c>
      <c r="C18" s="3"/>
      <c r="D18" s="3"/>
      <c r="E18" s="3"/>
      <c r="F18" s="208"/>
      <c r="G18" s="199"/>
      <c r="H18" s="198"/>
      <c r="I18" s="198"/>
      <c r="J18" s="198"/>
      <c r="K18" s="45">
        <f>K8+K17</f>
        <v>210950994.9975</v>
      </c>
      <c r="L18" s="200"/>
      <c r="M18" s="199"/>
      <c r="N18" s="198"/>
      <c r="O18" s="198"/>
      <c r="P18" s="198"/>
      <c r="Q18" s="45">
        <f>Q8+Q17</f>
        <v>194231454.1325</v>
      </c>
      <c r="R18" s="200"/>
    </row>
    <row r="19" spans="1:18" ht="21.75" thickTop="1">
      <c r="A19" s="203"/>
      <c r="B19" s="210"/>
      <c r="C19" s="210"/>
      <c r="D19" s="210"/>
      <c r="E19" s="210"/>
      <c r="F19" s="211"/>
      <c r="G19" s="203"/>
      <c r="H19" s="113"/>
      <c r="I19" s="113"/>
      <c r="J19" s="113"/>
      <c r="K19" s="113"/>
      <c r="L19" s="204"/>
      <c r="M19" s="203"/>
      <c r="N19" s="113"/>
      <c r="O19" s="113"/>
      <c r="P19" s="113"/>
      <c r="Q19" s="113"/>
      <c r="R19" s="204"/>
    </row>
    <row r="20" spans="8:18" ht="21">
      <c r="H20" s="30"/>
      <c r="I20" s="30"/>
      <c r="J20" s="30"/>
      <c r="K20" s="30"/>
      <c r="L20" s="23"/>
      <c r="N20" s="30"/>
      <c r="O20" s="30"/>
      <c r="P20" s="30"/>
      <c r="Q20" s="30"/>
      <c r="R20" s="23"/>
    </row>
    <row r="21" spans="8:18" ht="21">
      <c r="H21" s="30"/>
      <c r="I21" s="30"/>
      <c r="J21" s="30"/>
      <c r="K21" s="30"/>
      <c r="L21" s="23"/>
      <c r="N21" s="30"/>
      <c r="O21" s="30"/>
      <c r="P21" s="30"/>
      <c r="Q21" s="30"/>
      <c r="R21" s="23"/>
    </row>
    <row r="22" spans="8:18" ht="21">
      <c r="H22" s="30"/>
      <c r="I22" s="30"/>
      <c r="J22" s="30"/>
      <c r="K22" s="30"/>
      <c r="L22" s="23"/>
      <c r="N22" s="30"/>
      <c r="O22" s="30"/>
      <c r="P22" s="30"/>
      <c r="Q22" s="30"/>
      <c r="R22" s="23"/>
    </row>
    <row r="23" spans="8:18" ht="21">
      <c r="H23" s="30"/>
      <c r="I23" s="30"/>
      <c r="J23" s="30"/>
      <c r="K23" s="30"/>
      <c r="L23" s="23"/>
      <c r="N23" s="30"/>
      <c r="O23" s="30"/>
      <c r="P23" s="30"/>
      <c r="Q23" s="30"/>
      <c r="R23" s="23"/>
    </row>
    <row r="24" spans="1:18" ht="21">
      <c r="A24" s="1" t="s">
        <v>603</v>
      </c>
      <c r="H24" s="30"/>
      <c r="I24" s="161">
        <v>2561</v>
      </c>
      <c r="J24" s="161"/>
      <c r="K24" s="161"/>
      <c r="L24" s="212"/>
      <c r="M24" s="197"/>
      <c r="N24" s="161"/>
      <c r="O24" s="161">
        <v>2560</v>
      </c>
      <c r="P24" s="30"/>
      <c r="Q24" s="30"/>
      <c r="R24" s="23"/>
    </row>
    <row r="25" spans="2:18" ht="21">
      <c r="B25" s="1" t="s">
        <v>145</v>
      </c>
      <c r="H25" s="30"/>
      <c r="I25" s="30">
        <v>18687647.52</v>
      </c>
      <c r="J25" s="30"/>
      <c r="K25" s="30"/>
      <c r="L25" s="23"/>
      <c r="N25" s="30"/>
      <c r="O25" s="30">
        <v>18002363.53</v>
      </c>
      <c r="P25" s="30"/>
      <c r="Q25" s="30"/>
      <c r="R25" s="23"/>
    </row>
    <row r="26" spans="2:18" ht="21">
      <c r="B26" s="1" t="s">
        <v>146</v>
      </c>
      <c r="H26" s="30"/>
      <c r="I26" s="30">
        <v>0</v>
      </c>
      <c r="J26" s="30"/>
      <c r="K26" s="30"/>
      <c r="L26" s="23"/>
      <c r="N26" s="30"/>
      <c r="O26" s="30">
        <v>169725</v>
      </c>
      <c r="P26" s="30"/>
      <c r="Q26" s="30"/>
      <c r="R26" s="23"/>
    </row>
    <row r="27" spans="2:18" ht="21">
      <c r="B27" s="1" t="s">
        <v>147</v>
      </c>
      <c r="H27" s="30"/>
      <c r="I27" s="30">
        <v>6300</v>
      </c>
      <c r="J27" s="30"/>
      <c r="K27" s="30"/>
      <c r="L27" s="23"/>
      <c r="N27" s="30"/>
      <c r="O27" s="30">
        <v>6300</v>
      </c>
      <c r="P27" s="30"/>
      <c r="Q27" s="30"/>
      <c r="R27" s="23"/>
    </row>
    <row r="28" spans="2:18" ht="21">
      <c r="B28" s="1" t="s">
        <v>148</v>
      </c>
      <c r="H28" s="30"/>
      <c r="I28" s="30">
        <v>0</v>
      </c>
      <c r="J28" s="30"/>
      <c r="K28" s="30"/>
      <c r="L28" s="23"/>
      <c r="N28" s="30"/>
      <c r="O28" s="30">
        <v>0</v>
      </c>
      <c r="P28" s="30"/>
      <c r="Q28" s="30"/>
      <c r="R28" s="23"/>
    </row>
    <row r="29" spans="2:18" ht="21">
      <c r="B29" s="1" t="s">
        <v>115</v>
      </c>
      <c r="H29" s="30"/>
      <c r="I29" s="30">
        <v>100827734</v>
      </c>
      <c r="J29" s="30"/>
      <c r="K29" s="30"/>
      <c r="L29" s="23"/>
      <c r="N29" s="30"/>
      <c r="O29" s="30">
        <v>90495984.41</v>
      </c>
      <c r="P29" s="30"/>
      <c r="Q29" s="30"/>
      <c r="R29" s="23"/>
    </row>
    <row r="30" spans="2:18" ht="21">
      <c r="B30" s="1" t="s">
        <v>116</v>
      </c>
      <c r="H30" s="30"/>
      <c r="I30" s="30"/>
      <c r="J30" s="30"/>
      <c r="K30" s="30"/>
      <c r="L30" s="23"/>
      <c r="N30" s="30"/>
      <c r="O30" s="30"/>
      <c r="P30" s="30"/>
      <c r="Q30" s="30"/>
      <c r="R30" s="23"/>
    </row>
    <row r="31" spans="2:18" ht="21">
      <c r="B31" s="1" t="s">
        <v>117</v>
      </c>
      <c r="H31" s="30"/>
      <c r="I31" s="30">
        <f>K18-I25-I26-I27-I28-I29</f>
        <v>91429313.47749999</v>
      </c>
      <c r="J31" s="30"/>
      <c r="K31" s="30"/>
      <c r="L31" s="23"/>
      <c r="N31" s="30"/>
      <c r="O31" s="30">
        <v>85557081.19</v>
      </c>
      <c r="P31" s="30"/>
      <c r="Q31" s="30"/>
      <c r="R31" s="23"/>
    </row>
    <row r="32" spans="8:18" ht="21.75" thickBot="1">
      <c r="H32" s="30"/>
      <c r="I32" s="45">
        <f>SUM(I25:I31)</f>
        <v>210950994.9975</v>
      </c>
      <c r="J32" s="198"/>
      <c r="K32" s="30"/>
      <c r="L32" s="23"/>
      <c r="N32" s="30"/>
      <c r="O32" s="45">
        <f>SUM(O25:O31)</f>
        <v>194231454.13</v>
      </c>
      <c r="P32" s="198"/>
      <c r="Q32" s="30"/>
      <c r="R32" s="23"/>
    </row>
    <row r="33" spans="8:18" ht="21.75" thickTop="1">
      <c r="H33" s="30"/>
      <c r="I33" s="30"/>
      <c r="J33" s="30"/>
      <c r="K33" s="30"/>
      <c r="L33" s="23"/>
      <c r="N33" s="30"/>
      <c r="O33" s="30"/>
      <c r="P33" s="30"/>
      <c r="Q33" s="30"/>
      <c r="R33" s="23"/>
    </row>
    <row r="34" spans="9:15" ht="21">
      <c r="I34" s="161">
        <v>2561</v>
      </c>
      <c r="J34" s="161"/>
      <c r="K34" s="161"/>
      <c r="L34" s="212"/>
      <c r="M34" s="197"/>
      <c r="N34" s="161"/>
      <c r="O34" s="161">
        <v>2560</v>
      </c>
    </row>
    <row r="35" spans="1:15" ht="21">
      <c r="A35" s="1" t="s">
        <v>604</v>
      </c>
      <c r="I35" s="14">
        <v>2178000</v>
      </c>
      <c r="O35" s="14">
        <v>0</v>
      </c>
    </row>
    <row r="36" ht="21">
      <c r="A36" s="29" t="s">
        <v>605</v>
      </c>
    </row>
  </sheetData>
  <sheetProtection/>
  <mergeCells count="5">
    <mergeCell ref="G7:L7"/>
    <mergeCell ref="M7:R7"/>
    <mergeCell ref="A1:R1"/>
    <mergeCell ref="A2:R2"/>
    <mergeCell ref="A3:R3"/>
  </mergeCells>
  <printOptions/>
  <pageMargins left="0.4724409448818898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2">
      <selection activeCell="J14" sqref="J14"/>
    </sheetView>
  </sheetViews>
  <sheetFormatPr defaultColWidth="9.140625" defaultRowHeight="15"/>
  <cols>
    <col min="1" max="1" width="3.421875" style="1" customWidth="1"/>
    <col min="2" max="3" width="9.00390625" style="1" customWidth="1"/>
    <col min="4" max="4" width="1.7109375" style="1" customWidth="1"/>
    <col min="5" max="5" width="3.421875" style="1" customWidth="1"/>
    <col min="6" max="6" width="2.57421875" style="1" customWidth="1"/>
    <col min="7" max="7" width="0.42578125" style="1" customWidth="1"/>
    <col min="8" max="8" width="9.7109375" style="14" customWidth="1"/>
    <col min="9" max="9" width="10.28125" style="14" customWidth="1"/>
    <col min="10" max="10" width="11.00390625" style="14" customWidth="1"/>
    <col min="11" max="11" width="0.2890625" style="1" customWidth="1"/>
    <col min="12" max="12" width="0.5625" style="1" customWidth="1"/>
    <col min="13" max="13" width="9.421875" style="14" customWidth="1"/>
    <col min="14" max="14" width="10.28125" style="14" customWidth="1"/>
    <col min="15" max="15" width="11.00390625" style="14" customWidth="1"/>
    <col min="16" max="16" width="0.42578125" style="1" customWidth="1"/>
    <col min="17" max="16384" width="9.00390625" style="1" customWidth="1"/>
  </cols>
  <sheetData>
    <row r="1" spans="1:16" ht="2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</row>
    <row r="2" spans="1:16" ht="21">
      <c r="A2" s="305" t="s">
        <v>51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</row>
    <row r="3" spans="1:16" ht="21">
      <c r="A3" s="305" t="s">
        <v>524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</row>
    <row r="5" spans="1:16" ht="21">
      <c r="A5" s="123" t="s">
        <v>606</v>
      </c>
      <c r="B5" s="23"/>
      <c r="C5" s="23"/>
      <c r="D5" s="23"/>
      <c r="E5" s="23"/>
      <c r="H5" s="30"/>
      <c r="I5" s="30"/>
      <c r="J5" s="30"/>
      <c r="K5" s="23"/>
      <c r="M5" s="30"/>
      <c r="N5" s="30"/>
      <c r="O5" s="30"/>
      <c r="P5" s="23"/>
    </row>
    <row r="6" spans="1:16" ht="9" customHeight="1">
      <c r="A6" s="123"/>
      <c r="B6" s="23"/>
      <c r="C6" s="23"/>
      <c r="D6" s="23"/>
      <c r="E6" s="23"/>
      <c r="H6" s="30"/>
      <c r="I6" s="30"/>
      <c r="J6" s="30"/>
      <c r="K6" s="23"/>
      <c r="M6" s="30"/>
      <c r="N6" s="30"/>
      <c r="O6" s="30"/>
      <c r="P6" s="23"/>
    </row>
    <row r="7" spans="1:16" ht="22.5" customHeight="1">
      <c r="A7" s="23"/>
      <c r="B7" s="23"/>
      <c r="C7" s="23"/>
      <c r="D7" s="23"/>
      <c r="E7" s="23"/>
      <c r="G7" s="453">
        <v>2561</v>
      </c>
      <c r="H7" s="453"/>
      <c r="I7" s="453"/>
      <c r="J7" s="453"/>
      <c r="K7" s="453"/>
      <c r="L7" s="453">
        <v>2560</v>
      </c>
      <c r="M7" s="453"/>
      <c r="N7" s="453"/>
      <c r="O7" s="453"/>
      <c r="P7" s="453"/>
    </row>
    <row r="8" spans="1:16" ht="21">
      <c r="A8" s="278" t="s">
        <v>189</v>
      </c>
      <c r="B8" s="279"/>
      <c r="C8" s="279"/>
      <c r="D8" s="279"/>
      <c r="E8" s="279"/>
      <c r="F8" s="207"/>
      <c r="G8" s="199"/>
      <c r="H8" s="288"/>
      <c r="I8" s="288"/>
      <c r="J8" s="288">
        <v>194231454.13</v>
      </c>
      <c r="K8" s="289"/>
      <c r="L8" s="290"/>
      <c r="M8" s="288"/>
      <c r="N8" s="288"/>
      <c r="O8" s="288">
        <v>175356268.76</v>
      </c>
      <c r="P8" s="283"/>
    </row>
    <row r="9" spans="1:16" ht="21">
      <c r="A9" s="280"/>
      <c r="B9" s="281" t="s">
        <v>108</v>
      </c>
      <c r="C9" s="281"/>
      <c r="D9" s="281"/>
      <c r="E9" s="281"/>
      <c r="F9" s="208"/>
      <c r="G9" s="199"/>
      <c r="H9" s="288">
        <v>4368706.77</v>
      </c>
      <c r="I9" s="288"/>
      <c r="J9" s="288"/>
      <c r="K9" s="289"/>
      <c r="L9" s="290"/>
      <c r="M9" s="288">
        <v>9363419.83</v>
      </c>
      <c r="N9" s="288"/>
      <c r="O9" s="288"/>
      <c r="P9" s="283"/>
    </row>
    <row r="10" spans="1:16" ht="21">
      <c r="A10" s="280"/>
      <c r="B10" s="287" t="s">
        <v>718</v>
      </c>
      <c r="C10" s="281"/>
      <c r="D10" s="281"/>
      <c r="E10" s="281"/>
      <c r="F10" s="208"/>
      <c r="G10" s="199"/>
      <c r="H10" s="288"/>
      <c r="I10" s="288"/>
      <c r="J10" s="288"/>
      <c r="K10" s="289"/>
      <c r="L10" s="290"/>
      <c r="M10" s="288"/>
      <c r="N10" s="288"/>
      <c r="O10" s="288"/>
      <c r="P10" s="283"/>
    </row>
    <row r="11" spans="1:16" ht="21">
      <c r="A11" s="280"/>
      <c r="B11" s="281" t="s">
        <v>719</v>
      </c>
      <c r="C11" s="281"/>
      <c r="D11" s="281"/>
      <c r="E11" s="281"/>
      <c r="F11" s="208"/>
      <c r="G11" s="199"/>
      <c r="H11" s="291">
        <f>H9*25/100</f>
        <v>1092176.6925</v>
      </c>
      <c r="I11" s="288"/>
      <c r="J11" s="288"/>
      <c r="K11" s="289"/>
      <c r="L11" s="290"/>
      <c r="M11" s="291">
        <f>M9*25/100</f>
        <v>2340854.9575</v>
      </c>
      <c r="N11" s="288"/>
      <c r="O11" s="288"/>
      <c r="P11" s="283"/>
    </row>
    <row r="12" spans="1:16" ht="21">
      <c r="A12" s="282" t="s">
        <v>110</v>
      </c>
      <c r="B12" s="281" t="s">
        <v>717</v>
      </c>
      <c r="C12" s="281"/>
      <c r="D12" s="281"/>
      <c r="E12" s="281"/>
      <c r="F12" s="208"/>
      <c r="G12" s="199"/>
      <c r="H12" s="288"/>
      <c r="I12" s="288">
        <f>H9-H11</f>
        <v>3276530.0774999997</v>
      </c>
      <c r="J12" s="288"/>
      <c r="K12" s="289"/>
      <c r="L12" s="290"/>
      <c r="M12" s="288"/>
      <c r="N12" s="288">
        <f>M9-M11</f>
        <v>7022564.8725000005</v>
      </c>
      <c r="O12" s="288"/>
      <c r="P12" s="283"/>
    </row>
    <row r="13" spans="1:16" ht="21">
      <c r="A13" s="282"/>
      <c r="B13" s="281" t="s">
        <v>720</v>
      </c>
      <c r="C13" s="281"/>
      <c r="D13" s="281"/>
      <c r="E13" s="281"/>
      <c r="F13" s="208"/>
      <c r="G13" s="199"/>
      <c r="H13" s="288"/>
      <c r="I13" s="288"/>
      <c r="J13" s="288"/>
      <c r="K13" s="289"/>
      <c r="L13" s="290"/>
      <c r="M13" s="288"/>
      <c r="N13" s="288"/>
      <c r="O13" s="288"/>
      <c r="P13" s="283"/>
    </row>
    <row r="14" spans="1:16" ht="21">
      <c r="A14" s="280"/>
      <c r="B14" s="281" t="s">
        <v>601</v>
      </c>
      <c r="C14" s="281"/>
      <c r="D14" s="281"/>
      <c r="E14" s="281"/>
      <c r="F14" s="208"/>
      <c r="G14" s="199"/>
      <c r="H14" s="288"/>
      <c r="I14" s="288">
        <v>5137925.82</v>
      </c>
      <c r="J14" s="288"/>
      <c r="K14" s="289"/>
      <c r="L14" s="290"/>
      <c r="M14" s="288"/>
      <c r="N14" s="288">
        <v>320900</v>
      </c>
      <c r="O14" s="288"/>
      <c r="P14" s="283"/>
    </row>
    <row r="15" spans="1:16" ht="21">
      <c r="A15" s="280"/>
      <c r="B15" s="281" t="s">
        <v>470</v>
      </c>
      <c r="C15" s="281"/>
      <c r="D15" s="281"/>
      <c r="E15" s="281"/>
      <c r="F15" s="208"/>
      <c r="G15" s="199"/>
      <c r="H15" s="288"/>
      <c r="I15" s="288">
        <v>835335.38</v>
      </c>
      <c r="J15" s="288"/>
      <c r="K15" s="289"/>
      <c r="L15" s="290"/>
      <c r="M15" s="288"/>
      <c r="N15" s="288">
        <v>320570</v>
      </c>
      <c r="O15" s="288"/>
      <c r="P15" s="283"/>
    </row>
    <row r="16" spans="1:16" ht="21">
      <c r="A16" s="280"/>
      <c r="B16" s="281" t="s">
        <v>144</v>
      </c>
      <c r="C16" s="281"/>
      <c r="D16" s="281"/>
      <c r="E16" s="281"/>
      <c r="F16" s="208"/>
      <c r="G16" s="199"/>
      <c r="H16" s="288"/>
      <c r="I16" s="288">
        <v>10331749.59</v>
      </c>
      <c r="J16" s="288"/>
      <c r="K16" s="289"/>
      <c r="L16" s="290"/>
      <c r="M16" s="288"/>
      <c r="N16" s="288">
        <v>11226150.5</v>
      </c>
      <c r="O16" s="288"/>
      <c r="P16" s="283"/>
    </row>
    <row r="17" spans="1:16" ht="21">
      <c r="A17" s="282" t="s">
        <v>112</v>
      </c>
      <c r="B17" s="281" t="s">
        <v>113</v>
      </c>
      <c r="C17" s="281"/>
      <c r="D17" s="281"/>
      <c r="E17" s="281"/>
      <c r="F17" s="208"/>
      <c r="G17" s="199"/>
      <c r="H17" s="288"/>
      <c r="I17" s="292">
        <v>2862000</v>
      </c>
      <c r="J17" s="293"/>
      <c r="K17" s="289"/>
      <c r="L17" s="290"/>
      <c r="M17" s="288"/>
      <c r="N17" s="292">
        <v>0</v>
      </c>
      <c r="O17" s="293"/>
      <c r="P17" s="283"/>
    </row>
    <row r="18" spans="1:16" ht="21">
      <c r="A18" s="282"/>
      <c r="B18" s="281" t="s">
        <v>190</v>
      </c>
      <c r="C18" s="281"/>
      <c r="D18" s="281"/>
      <c r="E18" s="281"/>
      <c r="F18" s="208"/>
      <c r="G18" s="199"/>
      <c r="H18" s="288"/>
      <c r="I18" s="294" t="s">
        <v>602</v>
      </c>
      <c r="J18" s="291">
        <f>I12+I14+I15+I16+I18-I17</f>
        <v>16719540.8675</v>
      </c>
      <c r="K18" s="289"/>
      <c r="L18" s="290"/>
      <c r="M18" s="288"/>
      <c r="N18" s="294" t="s">
        <v>471</v>
      </c>
      <c r="O18" s="291">
        <f>N12+N14+N15+N16+N18</f>
        <v>18875185.372500002</v>
      </c>
      <c r="P18" s="283"/>
    </row>
    <row r="19" spans="1:16" ht="21.75" thickBot="1">
      <c r="A19" s="280"/>
      <c r="B19" s="281" t="s">
        <v>353</v>
      </c>
      <c r="C19" s="281"/>
      <c r="D19" s="281"/>
      <c r="E19" s="281"/>
      <c r="F19" s="208"/>
      <c r="G19" s="199"/>
      <c r="H19" s="288"/>
      <c r="I19" s="288"/>
      <c r="J19" s="295">
        <f>J8+J18</f>
        <v>210950994.9975</v>
      </c>
      <c r="K19" s="289"/>
      <c r="L19" s="290"/>
      <c r="M19" s="288"/>
      <c r="N19" s="288"/>
      <c r="O19" s="295">
        <f>O8+O18</f>
        <v>194231454.1325</v>
      </c>
      <c r="P19" s="283"/>
    </row>
    <row r="20" spans="1:16" ht="21.75" thickTop="1">
      <c r="A20" s="203"/>
      <c r="B20" s="210"/>
      <c r="C20" s="210"/>
      <c r="D20" s="210"/>
      <c r="E20" s="210"/>
      <c r="F20" s="211"/>
      <c r="G20" s="203"/>
      <c r="H20" s="291"/>
      <c r="I20" s="291"/>
      <c r="J20" s="291"/>
      <c r="K20" s="296"/>
      <c r="L20" s="297"/>
      <c r="M20" s="291"/>
      <c r="N20" s="291"/>
      <c r="O20" s="291"/>
      <c r="P20" s="284"/>
    </row>
    <row r="21" spans="8:16" ht="21">
      <c r="H21" s="298"/>
      <c r="I21" s="298"/>
      <c r="J21" s="298"/>
      <c r="K21" s="299"/>
      <c r="L21" s="299"/>
      <c r="M21" s="298"/>
      <c r="N21" s="298"/>
      <c r="O21" s="298"/>
      <c r="P21" s="23"/>
    </row>
    <row r="22" spans="1:16" ht="21">
      <c r="A22" s="23" t="s">
        <v>603</v>
      </c>
      <c r="B22" s="23"/>
      <c r="C22" s="23"/>
      <c r="D22" s="23"/>
      <c r="E22" s="23"/>
      <c r="F22" s="23"/>
      <c r="G22" s="23"/>
      <c r="H22" s="30"/>
      <c r="I22" s="161"/>
      <c r="J22" s="161">
        <v>2561</v>
      </c>
      <c r="K22" s="301"/>
      <c r="L22" s="301"/>
      <c r="M22" s="300"/>
      <c r="N22" s="300"/>
      <c r="O22" s="161">
        <v>2560</v>
      </c>
      <c r="P22" s="23"/>
    </row>
    <row r="23" spans="1:16" ht="21">
      <c r="A23" s="23"/>
      <c r="B23" s="23" t="s">
        <v>145</v>
      </c>
      <c r="C23" s="23"/>
      <c r="D23" s="23"/>
      <c r="E23" s="23"/>
      <c r="F23" s="23"/>
      <c r="G23" s="23"/>
      <c r="H23" s="30"/>
      <c r="I23" s="30"/>
      <c r="J23" s="298">
        <v>18687647.52</v>
      </c>
      <c r="K23" s="299"/>
      <c r="L23" s="299"/>
      <c r="M23" s="298"/>
      <c r="N23" s="298"/>
      <c r="O23" s="298">
        <v>18002363.53</v>
      </c>
      <c r="P23" s="23"/>
    </row>
    <row r="24" spans="1:16" ht="21">
      <c r="A24" s="23"/>
      <c r="B24" s="23" t="s">
        <v>146</v>
      </c>
      <c r="C24" s="23"/>
      <c r="D24" s="23"/>
      <c r="E24" s="23"/>
      <c r="F24" s="23"/>
      <c r="G24" s="23"/>
      <c r="H24" s="30"/>
      <c r="I24" s="30"/>
      <c r="J24" s="298">
        <v>0</v>
      </c>
      <c r="K24" s="299"/>
      <c r="L24" s="299"/>
      <c r="M24" s="298"/>
      <c r="N24" s="298"/>
      <c r="O24" s="298">
        <v>169725</v>
      </c>
      <c r="P24" s="23"/>
    </row>
    <row r="25" spans="1:16" ht="21">
      <c r="A25" s="23"/>
      <c r="B25" s="23" t="s">
        <v>147</v>
      </c>
      <c r="C25" s="23"/>
      <c r="D25" s="23"/>
      <c r="E25" s="23"/>
      <c r="F25" s="23"/>
      <c r="G25" s="23"/>
      <c r="H25" s="30"/>
      <c r="I25" s="30"/>
      <c r="J25" s="298">
        <v>6300</v>
      </c>
      <c r="K25" s="299"/>
      <c r="L25" s="299"/>
      <c r="M25" s="298"/>
      <c r="N25" s="298"/>
      <c r="O25" s="298">
        <v>6300</v>
      </c>
      <c r="P25" s="23"/>
    </row>
    <row r="26" spans="1:16" ht="21">
      <c r="A26" s="23"/>
      <c r="B26" s="23" t="s">
        <v>148</v>
      </c>
      <c r="C26" s="23"/>
      <c r="D26" s="23"/>
      <c r="E26" s="23"/>
      <c r="F26" s="23"/>
      <c r="G26" s="23"/>
      <c r="H26" s="30"/>
      <c r="I26" s="30"/>
      <c r="J26" s="298">
        <v>0</v>
      </c>
      <c r="K26" s="299"/>
      <c r="L26" s="299"/>
      <c r="M26" s="298"/>
      <c r="N26" s="298"/>
      <c r="O26" s="298">
        <v>0</v>
      </c>
      <c r="P26" s="23"/>
    </row>
    <row r="27" spans="1:16" ht="21">
      <c r="A27" s="23"/>
      <c r="B27" s="23" t="s">
        <v>115</v>
      </c>
      <c r="C27" s="23"/>
      <c r="D27" s="23"/>
      <c r="E27" s="23"/>
      <c r="F27" s="23"/>
      <c r="G27" s="23"/>
      <c r="H27" s="30"/>
      <c r="I27" s="30"/>
      <c r="J27" s="298">
        <v>100827734</v>
      </c>
      <c r="K27" s="299"/>
      <c r="L27" s="299"/>
      <c r="M27" s="298"/>
      <c r="N27" s="298"/>
      <c r="O27" s="298">
        <v>90495984.41</v>
      </c>
      <c r="P27" s="23"/>
    </row>
    <row r="28" spans="1:16" ht="21">
      <c r="A28" s="23"/>
      <c r="B28" s="23" t="s">
        <v>116</v>
      </c>
      <c r="C28" s="23"/>
      <c r="D28" s="23"/>
      <c r="E28" s="23"/>
      <c r="F28" s="23"/>
      <c r="G28" s="23"/>
      <c r="H28" s="30"/>
      <c r="I28" s="30"/>
      <c r="J28" s="298"/>
      <c r="K28" s="299"/>
      <c r="L28" s="299"/>
      <c r="M28" s="298"/>
      <c r="N28" s="298"/>
      <c r="O28" s="298"/>
      <c r="P28" s="23"/>
    </row>
    <row r="29" spans="1:16" ht="21">
      <c r="A29" s="23"/>
      <c r="B29" s="23" t="s">
        <v>117</v>
      </c>
      <c r="C29" s="23"/>
      <c r="D29" s="23"/>
      <c r="E29" s="23"/>
      <c r="F29" s="23"/>
      <c r="G29" s="23"/>
      <c r="H29" s="30"/>
      <c r="I29" s="30"/>
      <c r="J29" s="298">
        <f>J19-J23-J24-J25-J26-J27</f>
        <v>91429313.47749999</v>
      </c>
      <c r="K29" s="299"/>
      <c r="L29" s="299"/>
      <c r="M29" s="298"/>
      <c r="N29" s="298"/>
      <c r="O29" s="298">
        <v>85557081.19</v>
      </c>
      <c r="P29" s="23"/>
    </row>
    <row r="30" spans="1:16" ht="21.75" thickBot="1">
      <c r="A30" s="23"/>
      <c r="B30" s="23"/>
      <c r="C30" s="23"/>
      <c r="D30" s="23"/>
      <c r="E30" s="23"/>
      <c r="F30" s="23"/>
      <c r="G30" s="23"/>
      <c r="H30" s="30"/>
      <c r="I30" s="198"/>
      <c r="J30" s="295">
        <f>SUM(J23:J29)</f>
        <v>210950994.9975</v>
      </c>
      <c r="K30" s="299"/>
      <c r="L30" s="299"/>
      <c r="M30" s="298"/>
      <c r="N30" s="288"/>
      <c r="O30" s="295">
        <f>SUM(O23:O29)</f>
        <v>194231454.13</v>
      </c>
      <c r="P30" s="23"/>
    </row>
    <row r="31" spans="1:16" ht="21.75" thickTop="1">
      <c r="A31" s="23"/>
      <c r="B31" s="23"/>
      <c r="C31" s="23"/>
      <c r="D31" s="23"/>
      <c r="E31" s="23"/>
      <c r="F31" s="23"/>
      <c r="G31" s="23"/>
      <c r="H31" s="30"/>
      <c r="I31" s="30"/>
      <c r="J31" s="285"/>
      <c r="K31" s="286"/>
      <c r="L31" s="286"/>
      <c r="M31" s="285"/>
      <c r="N31" s="285"/>
      <c r="O31" s="285"/>
      <c r="P31" s="23"/>
    </row>
    <row r="32" spans="1:15" ht="21">
      <c r="A32" s="23"/>
      <c r="B32" s="23"/>
      <c r="C32" s="23"/>
      <c r="D32" s="23"/>
      <c r="E32" s="23"/>
      <c r="F32" s="23"/>
      <c r="G32" s="23"/>
      <c r="H32" s="30"/>
      <c r="I32" s="161"/>
      <c r="J32" s="161">
        <v>2561</v>
      </c>
      <c r="K32" s="212"/>
      <c r="L32" s="212"/>
      <c r="M32" s="161"/>
      <c r="N32" s="161"/>
      <c r="O32" s="161">
        <v>2560</v>
      </c>
    </row>
    <row r="33" spans="1:15" ht="21">
      <c r="A33" s="23" t="s">
        <v>604</v>
      </c>
      <c r="B33" s="23"/>
      <c r="C33" s="23"/>
      <c r="D33" s="23"/>
      <c r="E33" s="23"/>
      <c r="F33" s="23"/>
      <c r="G33" s="23"/>
      <c r="H33" s="30"/>
      <c r="I33" s="30"/>
      <c r="J33" s="285">
        <v>2178000</v>
      </c>
      <c r="K33" s="286"/>
      <c r="L33" s="286"/>
      <c r="M33" s="285"/>
      <c r="N33" s="285">
        <v>0</v>
      </c>
      <c r="O33" s="14">
        <v>0</v>
      </c>
    </row>
    <row r="34" spans="1:9" ht="21">
      <c r="A34" s="304" t="s">
        <v>605</v>
      </c>
      <c r="B34" s="23"/>
      <c r="C34" s="23"/>
      <c r="D34" s="23"/>
      <c r="E34" s="23"/>
      <c r="F34" s="23"/>
      <c r="G34" s="23"/>
      <c r="H34" s="30"/>
      <c r="I34" s="30"/>
    </row>
  </sheetData>
  <sheetProtection/>
  <mergeCells count="5">
    <mergeCell ref="A1:P1"/>
    <mergeCell ref="A2:P2"/>
    <mergeCell ref="A3:P3"/>
    <mergeCell ref="G7:K7"/>
    <mergeCell ref="L7:P7"/>
  </mergeCells>
  <printOptions/>
  <pageMargins left="0.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4">
      <selection activeCell="E15" sqref="E15"/>
    </sheetView>
  </sheetViews>
  <sheetFormatPr defaultColWidth="9.140625" defaultRowHeight="15"/>
  <cols>
    <col min="1" max="1" width="14.421875" style="1" customWidth="1"/>
    <col min="2" max="2" width="16.421875" style="1" customWidth="1"/>
    <col min="3" max="3" width="24.57421875" style="1" customWidth="1"/>
    <col min="4" max="4" width="18.421875" style="14" customWidth="1"/>
    <col min="5" max="5" width="12.421875" style="14" customWidth="1"/>
    <col min="6" max="6" width="12.140625" style="14" customWidth="1"/>
    <col min="7" max="7" width="13.140625" style="14" bestFit="1" customWidth="1"/>
    <col min="8" max="8" width="16.00390625" style="14" customWidth="1"/>
    <col min="9" max="16384" width="9.00390625" style="1" customWidth="1"/>
  </cols>
  <sheetData>
    <row r="1" spans="1:18" ht="21">
      <c r="A1" s="305" t="s">
        <v>0</v>
      </c>
      <c r="B1" s="305"/>
      <c r="C1" s="305"/>
      <c r="D1" s="305"/>
      <c r="E1" s="305"/>
      <c r="F1" s="305"/>
      <c r="G1" s="305"/>
      <c r="H1" s="30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21">
      <c r="A2" s="305" t="s">
        <v>51</v>
      </c>
      <c r="B2" s="305"/>
      <c r="C2" s="305"/>
      <c r="D2" s="305"/>
      <c r="E2" s="305"/>
      <c r="F2" s="305"/>
      <c r="G2" s="305"/>
      <c r="H2" s="30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1:18" ht="21">
      <c r="A3" s="305" t="s">
        <v>524</v>
      </c>
      <c r="B3" s="305"/>
      <c r="C3" s="305"/>
      <c r="D3" s="305"/>
      <c r="E3" s="305"/>
      <c r="F3" s="305"/>
      <c r="G3" s="305"/>
      <c r="H3" s="30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ht="12" customHeight="1"/>
    <row r="5" ht="21">
      <c r="A5" s="2" t="s">
        <v>607</v>
      </c>
    </row>
    <row r="6" ht="9.75" customHeight="1"/>
    <row r="7" spans="1:8" ht="21">
      <c r="A7" s="2" t="s">
        <v>514</v>
      </c>
      <c r="B7" s="2"/>
      <c r="C7" s="2"/>
      <c r="D7" s="16"/>
      <c r="E7" s="16"/>
      <c r="F7" s="16"/>
      <c r="G7" s="16"/>
      <c r="H7" s="16"/>
    </row>
    <row r="8" spans="1:8" s="145" customFormat="1" ht="26.25" customHeight="1">
      <c r="A8" s="217" t="s">
        <v>55</v>
      </c>
      <c r="B8" s="217" t="s">
        <v>608</v>
      </c>
      <c r="C8" s="217" t="s">
        <v>56</v>
      </c>
      <c r="D8" s="218" t="s">
        <v>609</v>
      </c>
      <c r="E8" s="218" t="s">
        <v>610</v>
      </c>
      <c r="F8" s="218" t="s">
        <v>611</v>
      </c>
      <c r="G8" s="218" t="s">
        <v>612</v>
      </c>
      <c r="H8" s="218" t="s">
        <v>613</v>
      </c>
    </row>
    <row r="9" spans="1:8" ht="63">
      <c r="A9" s="215" t="s">
        <v>614</v>
      </c>
      <c r="B9" s="215" t="s">
        <v>27</v>
      </c>
      <c r="C9" s="215" t="s">
        <v>615</v>
      </c>
      <c r="D9" s="216">
        <v>1919000</v>
      </c>
      <c r="E9" s="216">
        <v>1919000</v>
      </c>
      <c r="F9" s="216">
        <v>0</v>
      </c>
      <c r="G9" s="216">
        <v>1919000</v>
      </c>
      <c r="H9" s="216">
        <v>0</v>
      </c>
    </row>
    <row r="10" spans="1:8" ht="63">
      <c r="A10" s="213" t="s">
        <v>614</v>
      </c>
      <c r="B10" s="213" t="s">
        <v>27</v>
      </c>
      <c r="C10" s="213" t="s">
        <v>616</v>
      </c>
      <c r="D10" s="214">
        <v>259000</v>
      </c>
      <c r="E10" s="214">
        <v>259000</v>
      </c>
      <c r="F10" s="214">
        <v>0</v>
      </c>
      <c r="G10" s="214">
        <v>259000</v>
      </c>
      <c r="H10" s="214">
        <v>0</v>
      </c>
    </row>
    <row r="11" spans="1:8" ht="21">
      <c r="A11" s="451" t="s">
        <v>3</v>
      </c>
      <c r="B11" s="454"/>
      <c r="C11" s="452"/>
      <c r="D11" s="219">
        <f>SUM(D9:D10)</f>
        <v>2178000</v>
      </c>
      <c r="E11" s="219">
        <f>SUM(E9:E10)</f>
        <v>2178000</v>
      </c>
      <c r="F11" s="219">
        <f>SUM(F9:F10)</f>
        <v>0</v>
      </c>
      <c r="G11" s="219">
        <f>SUM(G9:G10)</f>
        <v>2178000</v>
      </c>
      <c r="H11" s="219">
        <f>SUM(H9:H10)</f>
        <v>0</v>
      </c>
    </row>
  </sheetData>
  <sheetProtection/>
  <mergeCells count="4">
    <mergeCell ref="A1:H1"/>
    <mergeCell ref="A2:H2"/>
    <mergeCell ref="A3:H3"/>
    <mergeCell ref="A11:C11"/>
  </mergeCells>
  <printOptions/>
  <pageMargins left="0.5118110236220472" right="0.5118110236220472" top="0.7480314960629921" bottom="0.7480314960629921" header="0.31496062992125984" footer="0.31496062992125984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3">
      <selection activeCell="F8" sqref="F8"/>
    </sheetView>
  </sheetViews>
  <sheetFormatPr defaultColWidth="9.140625" defaultRowHeight="24.75" customHeight="1"/>
  <cols>
    <col min="1" max="1" width="22.8515625" style="1" customWidth="1"/>
    <col min="2" max="2" width="11.140625" style="31" customWidth="1"/>
    <col min="3" max="3" width="11.28125" style="31" customWidth="1"/>
    <col min="4" max="4" width="10.421875" style="31" customWidth="1"/>
    <col min="5" max="5" width="12.140625" style="14" customWidth="1"/>
    <col min="6" max="6" width="10.421875" style="14" customWidth="1"/>
    <col min="7" max="7" width="9.7109375" style="14" customWidth="1"/>
    <col min="8" max="8" width="11.421875" style="14" customWidth="1"/>
    <col min="9" max="9" width="10.421875" style="14" customWidth="1"/>
    <col min="10" max="10" width="9.8515625" style="14" customWidth="1"/>
    <col min="11" max="11" width="10.421875" style="14" customWidth="1"/>
    <col min="12" max="12" width="10.57421875" style="14" customWidth="1"/>
    <col min="13" max="13" width="10.28125" style="14" customWidth="1"/>
    <col min="14" max="14" width="13.57421875" style="1" customWidth="1"/>
    <col min="15" max="15" width="12.7109375" style="1" customWidth="1"/>
    <col min="16" max="16" width="14.8515625" style="1" customWidth="1"/>
    <col min="17" max="16384" width="9.00390625" style="1" customWidth="1"/>
  </cols>
  <sheetData>
    <row r="1" ht="22.5" customHeight="1"/>
    <row r="2" spans="1:15" ht="22.5" customHeight="1">
      <c r="A2" s="455" t="s">
        <v>0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86"/>
      <c r="O2" s="86"/>
    </row>
    <row r="3" spans="1:15" ht="16.5" customHeight="1">
      <c r="A3" s="455" t="s">
        <v>169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86"/>
      <c r="O3" s="86"/>
    </row>
    <row r="4" spans="1:15" ht="16.5" customHeight="1">
      <c r="A4" s="456" t="s">
        <v>649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86"/>
      <c r="O4" s="86"/>
    </row>
    <row r="5" spans="1:13" s="48" customFormat="1" ht="63.75" customHeight="1">
      <c r="A5" s="46" t="s">
        <v>472</v>
      </c>
      <c r="B5" s="67" t="s">
        <v>1</v>
      </c>
      <c r="C5" s="67" t="s">
        <v>473</v>
      </c>
      <c r="D5" s="117" t="s">
        <v>474</v>
      </c>
      <c r="E5" s="47" t="s">
        <v>3</v>
      </c>
      <c r="F5" s="47" t="s">
        <v>161</v>
      </c>
      <c r="G5" s="47" t="s">
        <v>162</v>
      </c>
      <c r="H5" s="47" t="s">
        <v>163</v>
      </c>
      <c r="I5" s="47" t="s">
        <v>164</v>
      </c>
      <c r="J5" s="47" t="s">
        <v>165</v>
      </c>
      <c r="K5" s="47" t="s">
        <v>166</v>
      </c>
      <c r="L5" s="47" t="s">
        <v>167</v>
      </c>
      <c r="M5" s="47" t="s">
        <v>168</v>
      </c>
    </row>
    <row r="6" spans="1:13" s="48" customFormat="1" ht="22.5" customHeight="1">
      <c r="A6" s="118" t="s">
        <v>170</v>
      </c>
      <c r="B6" s="68"/>
      <c r="C6" s="68"/>
      <c r="D6" s="68"/>
      <c r="E6" s="52"/>
      <c r="F6" s="52"/>
      <c r="G6" s="52"/>
      <c r="H6" s="52"/>
      <c r="I6" s="52"/>
      <c r="J6" s="52"/>
      <c r="K6" s="52"/>
      <c r="L6" s="52"/>
      <c r="M6" s="52"/>
    </row>
    <row r="7" spans="1:16" s="48" customFormat="1" ht="16.5" customHeight="1">
      <c r="A7" s="119" t="s">
        <v>19</v>
      </c>
      <c r="B7" s="69">
        <v>39562960</v>
      </c>
      <c r="C7" s="53">
        <v>38345785.42</v>
      </c>
      <c r="D7" s="53">
        <v>36375451.78</v>
      </c>
      <c r="E7" s="53">
        <f>C7+D7</f>
        <v>74721237.2</v>
      </c>
      <c r="F7" s="22"/>
      <c r="G7" s="22"/>
      <c r="H7" s="22"/>
      <c r="I7" s="22"/>
      <c r="J7" s="22"/>
      <c r="K7" s="22"/>
      <c r="L7" s="22"/>
      <c r="M7" s="65">
        <v>74721237.2</v>
      </c>
      <c r="N7" s="24">
        <f>F7</f>
        <v>0</v>
      </c>
      <c r="O7" s="55"/>
      <c r="P7" s="56"/>
    </row>
    <row r="8" spans="1:16" s="23" customFormat="1" ht="21" customHeight="1">
      <c r="A8" s="120" t="s">
        <v>20</v>
      </c>
      <c r="B8" s="59">
        <v>4260000</v>
      </c>
      <c r="C8" s="59">
        <v>4259079</v>
      </c>
      <c r="D8" s="59"/>
      <c r="E8" s="53">
        <f aca="true" t="shared" si="0" ref="E8:E16">C8+D8</f>
        <v>4259079</v>
      </c>
      <c r="F8" s="22">
        <v>4259079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71"/>
      <c r="N8" s="24">
        <f>F8</f>
        <v>4259079</v>
      </c>
      <c r="P8" s="24"/>
    </row>
    <row r="9" spans="1:16" s="23" customFormat="1" ht="21" customHeight="1">
      <c r="A9" s="120" t="s">
        <v>21</v>
      </c>
      <c r="B9" s="59">
        <v>168640788</v>
      </c>
      <c r="C9" s="59">
        <v>162413907.93</v>
      </c>
      <c r="D9" s="59"/>
      <c r="E9" s="53">
        <f t="shared" si="0"/>
        <v>162413907.93</v>
      </c>
      <c r="F9" s="15">
        <v>11711200.93</v>
      </c>
      <c r="G9" s="15">
        <v>4847596</v>
      </c>
      <c r="H9" s="15">
        <v>122578232</v>
      </c>
      <c r="I9" s="15">
        <v>5184270</v>
      </c>
      <c r="J9" s="15">
        <v>2269452</v>
      </c>
      <c r="K9" s="15">
        <v>14975837</v>
      </c>
      <c r="L9" s="15">
        <v>847320</v>
      </c>
      <c r="M9" s="22">
        <v>0</v>
      </c>
      <c r="N9" s="24">
        <f>F9+G9+H9+I9+J9+K9+L9+M9</f>
        <v>162413907.93</v>
      </c>
      <c r="P9" s="24"/>
    </row>
    <row r="10" spans="1:15" s="23" customFormat="1" ht="18" customHeight="1">
      <c r="A10" s="120" t="s">
        <v>22</v>
      </c>
      <c r="B10" s="59">
        <v>2073372</v>
      </c>
      <c r="C10" s="59">
        <v>1746116</v>
      </c>
      <c r="D10" s="59">
        <v>1509136.91</v>
      </c>
      <c r="E10" s="53">
        <f t="shared" si="0"/>
        <v>3255252.91</v>
      </c>
      <c r="F10" s="15">
        <v>406031</v>
      </c>
      <c r="G10" s="15">
        <v>206840</v>
      </c>
      <c r="H10" s="15">
        <v>1873181.91</v>
      </c>
      <c r="I10" s="15">
        <v>30900</v>
      </c>
      <c r="J10" s="15">
        <v>40620</v>
      </c>
      <c r="K10" s="15">
        <v>689380</v>
      </c>
      <c r="L10" s="15">
        <v>8300</v>
      </c>
      <c r="M10" s="22">
        <v>0</v>
      </c>
      <c r="N10" s="24">
        <f aca="true" t="shared" si="1" ref="N10:N17">F10+G10+H10+I10+J10+K10+L10+M10</f>
        <v>3255252.91</v>
      </c>
      <c r="O10" s="24"/>
    </row>
    <row r="11" spans="1:14" s="23" customFormat="1" ht="18.75" customHeight="1">
      <c r="A11" s="120" t="s">
        <v>23</v>
      </c>
      <c r="B11" s="59">
        <v>59811140</v>
      </c>
      <c r="C11" s="59">
        <v>55867091.18</v>
      </c>
      <c r="D11" s="59">
        <v>672000</v>
      </c>
      <c r="E11" s="53">
        <f t="shared" si="0"/>
        <v>56539091.18</v>
      </c>
      <c r="F11" s="15">
        <v>1660565.18</v>
      </c>
      <c r="G11" s="15">
        <v>127595.5</v>
      </c>
      <c r="H11" s="15">
        <v>51113649.72</v>
      </c>
      <c r="I11" s="15">
        <v>378683.3</v>
      </c>
      <c r="J11" s="15">
        <v>104799</v>
      </c>
      <c r="K11" s="15">
        <v>3140898.48</v>
      </c>
      <c r="L11" s="15">
        <v>12900</v>
      </c>
      <c r="M11" s="22">
        <v>0</v>
      </c>
      <c r="N11" s="24">
        <f>F11+G11+H11+I11+J11+K11+L11+M11</f>
        <v>56539091.17999999</v>
      </c>
    </row>
    <row r="12" spans="1:14" s="23" customFormat="1" ht="17.25" customHeight="1">
      <c r="A12" s="120" t="s">
        <v>24</v>
      </c>
      <c r="B12" s="59">
        <v>17085710</v>
      </c>
      <c r="C12" s="59">
        <v>16681000.35</v>
      </c>
      <c r="D12" s="59"/>
      <c r="E12" s="53">
        <f t="shared" si="0"/>
        <v>16681000.35</v>
      </c>
      <c r="F12" s="15">
        <v>1187488.92</v>
      </c>
      <c r="G12" s="15">
        <v>700972.49</v>
      </c>
      <c r="H12" s="15">
        <v>9926460.52</v>
      </c>
      <c r="I12" s="15">
        <v>192034.68</v>
      </c>
      <c r="J12" s="15">
        <v>56442</v>
      </c>
      <c r="K12" s="15">
        <v>4617601.74</v>
      </c>
      <c r="L12" s="15">
        <v>0</v>
      </c>
      <c r="M12" s="22">
        <v>0</v>
      </c>
      <c r="N12" s="24">
        <f t="shared" si="1"/>
        <v>16681000.35</v>
      </c>
    </row>
    <row r="13" spans="1:14" s="23" customFormat="1" ht="18.75" customHeight="1">
      <c r="A13" s="120" t="s">
        <v>25</v>
      </c>
      <c r="B13" s="59">
        <v>2710070</v>
      </c>
      <c r="C13" s="59">
        <v>2610202.96</v>
      </c>
      <c r="D13" s="59"/>
      <c r="E13" s="53">
        <f t="shared" si="0"/>
        <v>2610202.96</v>
      </c>
      <c r="F13" s="15">
        <v>1668708.18</v>
      </c>
      <c r="G13" s="15">
        <v>315196.29</v>
      </c>
      <c r="H13" s="15">
        <v>321056.41</v>
      </c>
      <c r="I13" s="15">
        <v>264873.95</v>
      </c>
      <c r="J13" s="15">
        <v>16297.93</v>
      </c>
      <c r="K13" s="15">
        <v>24070.2</v>
      </c>
      <c r="L13" s="15">
        <v>0</v>
      </c>
      <c r="M13" s="22">
        <v>0</v>
      </c>
      <c r="N13" s="24">
        <f t="shared" si="1"/>
        <v>2610202.9600000004</v>
      </c>
    </row>
    <row r="14" spans="1:14" s="23" customFormat="1" ht="15.75" customHeight="1">
      <c r="A14" s="120" t="s">
        <v>650</v>
      </c>
      <c r="B14" s="59">
        <v>8382750</v>
      </c>
      <c r="C14" s="59">
        <v>8211353</v>
      </c>
      <c r="D14" s="59"/>
      <c r="E14" s="53">
        <f t="shared" si="0"/>
        <v>8211353</v>
      </c>
      <c r="F14" s="15">
        <v>367703</v>
      </c>
      <c r="G14" s="15">
        <v>52750</v>
      </c>
      <c r="H14" s="15">
        <v>150500</v>
      </c>
      <c r="I14" s="15">
        <v>0</v>
      </c>
      <c r="J14" s="15">
        <v>9000</v>
      </c>
      <c r="K14" s="15">
        <v>7548000</v>
      </c>
      <c r="L14" s="15">
        <v>83400</v>
      </c>
      <c r="M14" s="22">
        <v>0</v>
      </c>
      <c r="N14" s="24">
        <f t="shared" si="1"/>
        <v>8211353</v>
      </c>
    </row>
    <row r="15" spans="1:14" s="23" customFormat="1" ht="18.75" customHeight="1">
      <c r="A15" s="120" t="s">
        <v>651</v>
      </c>
      <c r="B15" s="59">
        <v>16284000</v>
      </c>
      <c r="C15" s="59">
        <v>16277000</v>
      </c>
      <c r="D15" s="59">
        <v>6798864.67</v>
      </c>
      <c r="E15" s="53">
        <f t="shared" si="0"/>
        <v>23075864.67</v>
      </c>
      <c r="F15" s="15">
        <v>0</v>
      </c>
      <c r="G15" s="15">
        <v>0</v>
      </c>
      <c r="H15" s="15">
        <v>12867864.67</v>
      </c>
      <c r="I15" s="15">
        <v>0</v>
      </c>
      <c r="J15" s="15">
        <v>0</v>
      </c>
      <c r="K15" s="15">
        <v>10208000</v>
      </c>
      <c r="L15" s="15">
        <v>0</v>
      </c>
      <c r="M15" s="22">
        <v>0</v>
      </c>
      <c r="N15" s="24">
        <f t="shared" si="1"/>
        <v>23075864.67</v>
      </c>
    </row>
    <row r="16" spans="1:14" s="23" customFormat="1" ht="19.5" customHeight="1">
      <c r="A16" s="121" t="s">
        <v>28</v>
      </c>
      <c r="B16" s="66">
        <v>220000</v>
      </c>
      <c r="C16" s="66">
        <v>185948.93</v>
      </c>
      <c r="D16" s="66"/>
      <c r="E16" s="53">
        <f t="shared" si="0"/>
        <v>185948.93</v>
      </c>
      <c r="F16" s="49">
        <v>0</v>
      </c>
      <c r="G16" s="15">
        <v>0</v>
      </c>
      <c r="H16" s="49">
        <v>0</v>
      </c>
      <c r="I16" s="49">
        <v>185948.93</v>
      </c>
      <c r="J16" s="15">
        <v>0</v>
      </c>
      <c r="K16" s="15">
        <v>0</v>
      </c>
      <c r="L16" s="15">
        <v>0</v>
      </c>
      <c r="M16" s="66"/>
      <c r="N16" s="24">
        <f t="shared" si="1"/>
        <v>185948.93</v>
      </c>
    </row>
    <row r="17" spans="1:16" s="23" customFormat="1" ht="24" customHeight="1" thickBot="1">
      <c r="A17" s="122" t="s">
        <v>31</v>
      </c>
      <c r="B17" s="32">
        <f aca="true" t="shared" si="2" ref="B17:M17">SUM(B7:B16)</f>
        <v>319030790</v>
      </c>
      <c r="C17" s="32">
        <f t="shared" si="2"/>
        <v>306597484.77000004</v>
      </c>
      <c r="D17" s="32">
        <f t="shared" si="2"/>
        <v>45355453.36</v>
      </c>
      <c r="E17" s="21">
        <f t="shared" si="2"/>
        <v>351952938.13</v>
      </c>
      <c r="F17" s="116">
        <f t="shared" si="2"/>
        <v>21260776.21</v>
      </c>
      <c r="G17" s="21">
        <f t="shared" si="2"/>
        <v>6250950.28</v>
      </c>
      <c r="H17" s="21">
        <f t="shared" si="2"/>
        <v>198830945.23</v>
      </c>
      <c r="I17" s="21">
        <f t="shared" si="2"/>
        <v>6236710.859999999</v>
      </c>
      <c r="J17" s="21">
        <f t="shared" si="2"/>
        <v>2496610.93</v>
      </c>
      <c r="K17" s="21">
        <f t="shared" si="2"/>
        <v>41203787.42</v>
      </c>
      <c r="L17" s="21">
        <f t="shared" si="2"/>
        <v>951920</v>
      </c>
      <c r="M17" s="21">
        <f t="shared" si="2"/>
        <v>74721237.2</v>
      </c>
      <c r="N17" s="24">
        <f t="shared" si="1"/>
        <v>351952938.13</v>
      </c>
      <c r="O17" s="24">
        <f>F17+G17+H17+I17+J17+K17+L17+M17</f>
        <v>351952938.13</v>
      </c>
      <c r="P17" s="24">
        <f>N17-O17</f>
        <v>0</v>
      </c>
    </row>
    <row r="18" spans="1:13" s="23" customFormat="1" ht="19.5" customHeight="1" thickTop="1">
      <c r="A18" s="118" t="s">
        <v>171</v>
      </c>
      <c r="B18" s="70"/>
      <c r="C18" s="70"/>
      <c r="D18" s="70"/>
      <c r="E18" s="51"/>
      <c r="F18" s="115"/>
      <c r="G18" s="115"/>
      <c r="H18" s="115"/>
      <c r="I18" s="115"/>
      <c r="J18" s="115"/>
      <c r="K18" s="115"/>
      <c r="L18" s="115"/>
      <c r="M18" s="115"/>
    </row>
    <row r="19" spans="1:6" s="23" customFormat="1" ht="20.25" customHeight="1">
      <c r="A19" s="120" t="s">
        <v>2</v>
      </c>
      <c r="B19" s="59">
        <v>4930000</v>
      </c>
      <c r="C19" s="59">
        <v>5306521.19</v>
      </c>
      <c r="D19" s="59"/>
      <c r="E19" s="50">
        <f>C19+D19</f>
        <v>5306521.19</v>
      </c>
      <c r="F19" s="115"/>
    </row>
    <row r="20" spans="1:14" s="23" customFormat="1" ht="19.5" customHeight="1">
      <c r="A20" s="120" t="s">
        <v>476</v>
      </c>
      <c r="B20" s="59">
        <v>10561500</v>
      </c>
      <c r="C20" s="59">
        <v>11210012.7</v>
      </c>
      <c r="D20" s="59"/>
      <c r="E20" s="50">
        <f aca="true" t="shared" si="3" ref="E20:E29">C20+D20</f>
        <v>11210012.7</v>
      </c>
      <c r="F20" s="115"/>
      <c r="N20" s="23">
        <v>18</v>
      </c>
    </row>
    <row r="21" spans="1:6" s="23" customFormat="1" ht="15" customHeight="1">
      <c r="A21" s="120" t="s">
        <v>477</v>
      </c>
      <c r="B21" s="59"/>
      <c r="C21" s="59"/>
      <c r="D21" s="59"/>
      <c r="E21" s="50"/>
      <c r="F21" s="115"/>
    </row>
    <row r="22" spans="1:14" s="23" customFormat="1" ht="18.75" customHeight="1">
      <c r="A22" s="120" t="s">
        <v>4</v>
      </c>
      <c r="B22" s="59">
        <v>5155000</v>
      </c>
      <c r="C22" s="59">
        <v>6097984.21</v>
      </c>
      <c r="D22" s="59"/>
      <c r="E22" s="50">
        <f t="shared" si="3"/>
        <v>6097984.21</v>
      </c>
      <c r="F22" s="115"/>
      <c r="N22" s="23">
        <v>6000</v>
      </c>
    </row>
    <row r="23" spans="1:6" s="23" customFormat="1" ht="18" customHeight="1">
      <c r="A23" s="120" t="s">
        <v>475</v>
      </c>
      <c r="B23" s="59">
        <v>3600000</v>
      </c>
      <c r="C23" s="59">
        <v>3076387.76</v>
      </c>
      <c r="D23" s="59"/>
      <c r="E23" s="50">
        <f t="shared" si="3"/>
        <v>3076387.76</v>
      </c>
      <c r="F23" s="115"/>
    </row>
    <row r="24" spans="1:11" s="23" customFormat="1" ht="15" customHeight="1">
      <c r="A24" s="120" t="s">
        <v>478</v>
      </c>
      <c r="B24" s="59"/>
      <c r="C24" s="59"/>
      <c r="D24" s="59"/>
      <c r="E24" s="50"/>
      <c r="F24" s="115"/>
      <c r="G24" s="23" t="s">
        <v>479</v>
      </c>
      <c r="I24" s="23" t="s">
        <v>480</v>
      </c>
      <c r="K24" s="23" t="s">
        <v>481</v>
      </c>
    </row>
    <row r="25" spans="1:14" s="23" customFormat="1" ht="17.25" customHeight="1">
      <c r="A25" s="120" t="s">
        <v>5</v>
      </c>
      <c r="B25" s="59">
        <v>1228000</v>
      </c>
      <c r="C25" s="59">
        <v>880469</v>
      </c>
      <c r="D25" s="59"/>
      <c r="E25" s="50">
        <f t="shared" si="3"/>
        <v>880469</v>
      </c>
      <c r="F25" s="115"/>
      <c r="G25" s="23" t="s">
        <v>482</v>
      </c>
      <c r="I25" s="23" t="s">
        <v>483</v>
      </c>
      <c r="K25" s="23" t="s">
        <v>484</v>
      </c>
      <c r="N25" s="23">
        <v>6018</v>
      </c>
    </row>
    <row r="26" spans="1:6" s="23" customFormat="1" ht="21" customHeight="1">
      <c r="A26" s="120" t="s">
        <v>6</v>
      </c>
      <c r="B26" s="59">
        <v>100000</v>
      </c>
      <c r="C26" s="59">
        <v>0</v>
      </c>
      <c r="D26" s="59"/>
      <c r="E26" s="50">
        <f t="shared" si="3"/>
        <v>0</v>
      </c>
      <c r="F26" s="115"/>
    </row>
    <row r="27" spans="1:6" s="23" customFormat="1" ht="21.75" customHeight="1">
      <c r="A27" s="120" t="s">
        <v>7</v>
      </c>
      <c r="B27" s="59">
        <v>61760000</v>
      </c>
      <c r="C27" s="59">
        <v>68559075.68</v>
      </c>
      <c r="D27" s="59"/>
      <c r="E27" s="50">
        <f t="shared" si="3"/>
        <v>68559075.68</v>
      </c>
      <c r="F27" s="115"/>
    </row>
    <row r="28" spans="1:6" s="23" customFormat="1" ht="20.25" customHeight="1">
      <c r="A28" s="120" t="s">
        <v>9</v>
      </c>
      <c r="B28" s="59">
        <v>231696290</v>
      </c>
      <c r="C28" s="59">
        <v>215835741</v>
      </c>
      <c r="D28" s="59"/>
      <c r="E28" s="50">
        <f t="shared" si="3"/>
        <v>215835741</v>
      </c>
      <c r="F28" s="115"/>
    </row>
    <row r="29" spans="1:6" s="23" customFormat="1" ht="19.5" customHeight="1">
      <c r="A29" s="124" t="s">
        <v>485</v>
      </c>
      <c r="B29" s="125"/>
      <c r="C29" s="125"/>
      <c r="D29" s="125">
        <v>45355453.36</v>
      </c>
      <c r="E29" s="50">
        <f t="shared" si="3"/>
        <v>45355453.36</v>
      </c>
      <c r="F29" s="115"/>
    </row>
    <row r="30" spans="1:6" s="23" customFormat="1" ht="20.25" customHeight="1" thickBot="1">
      <c r="A30" s="122" t="s">
        <v>30</v>
      </c>
      <c r="B30" s="32">
        <f>SUM(B19:B28)</f>
        <v>319030790</v>
      </c>
      <c r="C30" s="32">
        <f>SUM(C19:C28)</f>
        <v>310966191.54</v>
      </c>
      <c r="D30" s="32">
        <f>SUM(D29)</f>
        <v>45355453.36</v>
      </c>
      <c r="E30" s="21">
        <f>SUM(E19:E29)</f>
        <v>356321644.90000004</v>
      </c>
      <c r="F30" s="115"/>
    </row>
    <row r="31" spans="1:13" ht="18.75" customHeight="1" thickBot="1" thickTop="1">
      <c r="A31" s="123" t="s">
        <v>486</v>
      </c>
      <c r="B31" s="64"/>
      <c r="C31" s="64"/>
      <c r="D31" s="64"/>
      <c r="E31" s="54">
        <f>E30-E17</f>
        <v>4368706.7700000405</v>
      </c>
      <c r="F31" s="115"/>
      <c r="G31" s="1"/>
      <c r="H31" s="1"/>
      <c r="I31" s="1"/>
      <c r="J31" s="1"/>
      <c r="K31" s="1"/>
      <c r="L31" s="1"/>
      <c r="M31" s="1"/>
    </row>
    <row r="32" ht="24.75" customHeight="1" thickTop="1"/>
  </sheetData>
  <sheetProtection/>
  <mergeCells count="3">
    <mergeCell ref="A2:M2"/>
    <mergeCell ref="A3:M3"/>
    <mergeCell ref="A4:M4"/>
  </mergeCells>
  <printOptions/>
  <pageMargins left="0" right="0" top="0" bottom="0" header="0.15748031496062992" footer="0.15748031496062992"/>
  <pageSetup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31"/>
  <sheetViews>
    <sheetView zoomScalePageLayoutView="0" workbookViewId="0" topLeftCell="A4">
      <selection activeCell="I20" sqref="I20"/>
    </sheetView>
  </sheetViews>
  <sheetFormatPr defaultColWidth="9.140625" defaultRowHeight="24.75" customHeight="1"/>
  <cols>
    <col min="1" max="1" width="18.421875" style="1" customWidth="1"/>
    <col min="2" max="3" width="11.140625" style="31" customWidth="1"/>
    <col min="4" max="4" width="10.28125" style="31" customWidth="1"/>
    <col min="5" max="5" width="9.28125" style="31" customWidth="1"/>
    <col min="6" max="6" width="11.28125" style="14" customWidth="1"/>
    <col min="7" max="7" width="10.28125" style="14" customWidth="1"/>
    <col min="8" max="8" width="9.57421875" style="14" customWidth="1"/>
    <col min="9" max="9" width="11.421875" style="14" customWidth="1"/>
    <col min="10" max="10" width="9.7109375" style="14" customWidth="1"/>
    <col min="11" max="11" width="9.421875" style="14" customWidth="1"/>
    <col min="12" max="12" width="10.421875" style="14" customWidth="1"/>
    <col min="13" max="13" width="8.57421875" style="14" customWidth="1"/>
    <col min="14" max="14" width="10.28125" style="14" customWidth="1"/>
    <col min="15" max="15" width="13.57421875" style="1" customWidth="1"/>
    <col min="16" max="16" width="12.7109375" style="1" customWidth="1"/>
    <col min="17" max="17" width="14.8515625" style="1" customWidth="1"/>
    <col min="18" max="16384" width="9.00390625" style="1" customWidth="1"/>
  </cols>
  <sheetData>
    <row r="1" ht="18.75" customHeight="1"/>
    <row r="2" spans="1:16" ht="22.5" customHeight="1">
      <c r="A2" s="455" t="s">
        <v>0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253"/>
      <c r="P2" s="253"/>
    </row>
    <row r="3" spans="1:16" ht="16.5" customHeight="1">
      <c r="A3" s="455" t="s">
        <v>653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253"/>
      <c r="P3" s="253"/>
    </row>
    <row r="4" spans="1:16" ht="16.5" customHeight="1">
      <c r="A4" s="456" t="s">
        <v>649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253"/>
      <c r="P4" s="253"/>
    </row>
    <row r="5" spans="1:14" s="48" customFormat="1" ht="67.5" customHeight="1">
      <c r="A5" s="46" t="s">
        <v>472</v>
      </c>
      <c r="B5" s="67" t="s">
        <v>1</v>
      </c>
      <c r="C5" s="67" t="s">
        <v>473</v>
      </c>
      <c r="D5" s="117" t="s">
        <v>474</v>
      </c>
      <c r="E5" s="117" t="s">
        <v>652</v>
      </c>
      <c r="F5" s="47" t="s">
        <v>3</v>
      </c>
      <c r="G5" s="47" t="s">
        <v>161</v>
      </c>
      <c r="H5" s="47" t="s">
        <v>162</v>
      </c>
      <c r="I5" s="47" t="s">
        <v>163</v>
      </c>
      <c r="J5" s="47" t="s">
        <v>164</v>
      </c>
      <c r="K5" s="47" t="s">
        <v>165</v>
      </c>
      <c r="L5" s="47" t="s">
        <v>166</v>
      </c>
      <c r="M5" s="47" t="s">
        <v>167</v>
      </c>
      <c r="N5" s="47" t="s">
        <v>168</v>
      </c>
    </row>
    <row r="6" spans="1:14" s="48" customFormat="1" ht="22.5" customHeight="1">
      <c r="A6" s="118" t="s">
        <v>170</v>
      </c>
      <c r="B6" s="68"/>
      <c r="C6" s="68"/>
      <c r="D6" s="68"/>
      <c r="E6" s="68"/>
      <c r="F6" s="52"/>
      <c r="G6" s="52"/>
      <c r="H6" s="52"/>
      <c r="I6" s="52"/>
      <c r="J6" s="52"/>
      <c r="K6" s="52"/>
      <c r="L6" s="52"/>
      <c r="M6" s="52"/>
      <c r="N6" s="52"/>
    </row>
    <row r="7" spans="1:17" s="48" customFormat="1" ht="16.5" customHeight="1">
      <c r="A7" s="259" t="s">
        <v>19</v>
      </c>
      <c r="B7" s="257">
        <v>39562960</v>
      </c>
      <c r="C7" s="258">
        <v>38345785.42</v>
      </c>
      <c r="D7" s="258">
        <v>36375451.78</v>
      </c>
      <c r="E7" s="258"/>
      <c r="F7" s="53">
        <f>C7+D7</f>
        <v>74721237.2</v>
      </c>
      <c r="G7" s="22"/>
      <c r="H7" s="22"/>
      <c r="I7" s="22"/>
      <c r="J7" s="22"/>
      <c r="K7" s="22"/>
      <c r="L7" s="22"/>
      <c r="M7" s="22"/>
      <c r="N7" s="65">
        <v>74721237.2</v>
      </c>
      <c r="O7" s="24">
        <f>G7</f>
        <v>0</v>
      </c>
      <c r="P7" s="55"/>
      <c r="Q7" s="56"/>
    </row>
    <row r="8" spans="1:17" s="23" customFormat="1" ht="21" customHeight="1">
      <c r="A8" s="260" t="s">
        <v>20</v>
      </c>
      <c r="B8" s="59">
        <v>4260000</v>
      </c>
      <c r="C8" s="59">
        <v>4259079</v>
      </c>
      <c r="D8" s="59"/>
      <c r="E8" s="59"/>
      <c r="F8" s="53">
        <f aca="true" t="shared" si="0" ref="F8:F16">C8+D8</f>
        <v>4259079</v>
      </c>
      <c r="G8" s="22">
        <v>4259079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71"/>
      <c r="O8" s="24">
        <f>G8</f>
        <v>4259079</v>
      </c>
      <c r="Q8" s="24"/>
    </row>
    <row r="9" spans="1:17" s="23" customFormat="1" ht="21" customHeight="1">
      <c r="A9" s="260" t="s">
        <v>21</v>
      </c>
      <c r="B9" s="59">
        <v>168640788</v>
      </c>
      <c r="C9" s="59">
        <v>162413907.93</v>
      </c>
      <c r="D9" s="59"/>
      <c r="E9" s="59"/>
      <c r="F9" s="53">
        <f t="shared" si="0"/>
        <v>162413907.93</v>
      </c>
      <c r="G9" s="15">
        <v>11711200.93</v>
      </c>
      <c r="H9" s="15">
        <v>4847596</v>
      </c>
      <c r="I9" s="15">
        <v>122578232</v>
      </c>
      <c r="J9" s="15">
        <v>5184270</v>
      </c>
      <c r="K9" s="15">
        <v>2269452</v>
      </c>
      <c r="L9" s="15">
        <v>14975837</v>
      </c>
      <c r="M9" s="15">
        <v>847320</v>
      </c>
      <c r="N9" s="22">
        <v>0</v>
      </c>
      <c r="O9" s="24">
        <f>G9+H9+I9+J9+K9+L9+M9+N9</f>
        <v>162413907.93</v>
      </c>
      <c r="Q9" s="24"/>
    </row>
    <row r="10" spans="1:16" s="23" customFormat="1" ht="18" customHeight="1">
      <c r="A10" s="260" t="s">
        <v>22</v>
      </c>
      <c r="B10" s="59">
        <v>2073372</v>
      </c>
      <c r="C10" s="59">
        <v>1746116</v>
      </c>
      <c r="D10" s="59">
        <v>1509136.91</v>
      </c>
      <c r="E10" s="59"/>
      <c r="F10" s="53">
        <f t="shared" si="0"/>
        <v>3255252.91</v>
      </c>
      <c r="G10" s="15">
        <v>406031</v>
      </c>
      <c r="H10" s="15">
        <v>206840</v>
      </c>
      <c r="I10" s="15">
        <v>1873181.91</v>
      </c>
      <c r="J10" s="15">
        <v>30900</v>
      </c>
      <c r="K10" s="15">
        <v>40620</v>
      </c>
      <c r="L10" s="15">
        <v>689380</v>
      </c>
      <c r="M10" s="15">
        <v>8300</v>
      </c>
      <c r="N10" s="22">
        <v>0</v>
      </c>
      <c r="O10" s="24">
        <f aca="true" t="shared" si="1" ref="O10:O17">G10+H10+I10+J10+K10+L10+M10+N10</f>
        <v>3255252.91</v>
      </c>
      <c r="P10" s="24"/>
    </row>
    <row r="11" spans="1:15" s="23" customFormat="1" ht="18.75" customHeight="1">
      <c r="A11" s="260" t="s">
        <v>23</v>
      </c>
      <c r="B11" s="59">
        <v>59811140</v>
      </c>
      <c r="C11" s="59">
        <v>55867091.18</v>
      </c>
      <c r="D11" s="59">
        <v>672000</v>
      </c>
      <c r="E11" s="59"/>
      <c r="F11" s="53">
        <f t="shared" si="0"/>
        <v>56539091.18</v>
      </c>
      <c r="G11" s="15">
        <v>1660565.18</v>
      </c>
      <c r="H11" s="15">
        <v>127595.5</v>
      </c>
      <c r="I11" s="15">
        <v>51113649.72</v>
      </c>
      <c r="J11" s="15">
        <v>378683.3</v>
      </c>
      <c r="K11" s="15">
        <v>104799</v>
      </c>
      <c r="L11" s="15">
        <v>3140898.48</v>
      </c>
      <c r="M11" s="15">
        <v>12900</v>
      </c>
      <c r="N11" s="22">
        <v>0</v>
      </c>
      <c r="O11" s="24">
        <f>G11+H11+I11+J11+K11+L11+M11+N11</f>
        <v>56539091.17999999</v>
      </c>
    </row>
    <row r="12" spans="1:15" s="23" customFormat="1" ht="17.25" customHeight="1">
      <c r="A12" s="260" t="s">
        <v>24</v>
      </c>
      <c r="B12" s="59">
        <v>17085710</v>
      </c>
      <c r="C12" s="59">
        <v>16681000.35</v>
      </c>
      <c r="D12" s="59"/>
      <c r="E12" s="59"/>
      <c r="F12" s="53">
        <f t="shared" si="0"/>
        <v>16681000.35</v>
      </c>
      <c r="G12" s="15">
        <v>1187488.92</v>
      </c>
      <c r="H12" s="15">
        <v>700972.49</v>
      </c>
      <c r="I12" s="15">
        <v>9926460.52</v>
      </c>
      <c r="J12" s="15">
        <v>192034.68</v>
      </c>
      <c r="K12" s="15">
        <v>56442</v>
      </c>
      <c r="L12" s="15">
        <v>4617601.74</v>
      </c>
      <c r="M12" s="15">
        <v>0</v>
      </c>
      <c r="N12" s="22">
        <v>0</v>
      </c>
      <c r="O12" s="24">
        <f t="shared" si="1"/>
        <v>16681000.35</v>
      </c>
    </row>
    <row r="13" spans="1:15" s="23" customFormat="1" ht="18.75" customHeight="1">
      <c r="A13" s="260" t="s">
        <v>25</v>
      </c>
      <c r="B13" s="59">
        <v>2710070</v>
      </c>
      <c r="C13" s="59">
        <v>2610202.96</v>
      </c>
      <c r="D13" s="59"/>
      <c r="E13" s="59"/>
      <c r="F13" s="53">
        <f t="shared" si="0"/>
        <v>2610202.96</v>
      </c>
      <c r="G13" s="15">
        <v>1668708.18</v>
      </c>
      <c r="H13" s="15">
        <v>315196.29</v>
      </c>
      <c r="I13" s="15">
        <v>321056.41</v>
      </c>
      <c r="J13" s="15">
        <v>264873.95</v>
      </c>
      <c r="K13" s="15">
        <v>16297.93</v>
      </c>
      <c r="L13" s="15">
        <v>24070.2</v>
      </c>
      <c r="M13" s="15">
        <v>0</v>
      </c>
      <c r="N13" s="22">
        <v>0</v>
      </c>
      <c r="O13" s="24">
        <f t="shared" si="1"/>
        <v>2610202.9600000004</v>
      </c>
    </row>
    <row r="14" spans="1:15" s="23" customFormat="1" ht="15.75" customHeight="1">
      <c r="A14" s="120" t="s">
        <v>654</v>
      </c>
      <c r="B14" s="59">
        <v>8382750</v>
      </c>
      <c r="C14" s="59">
        <v>8211353</v>
      </c>
      <c r="D14" s="59"/>
      <c r="E14" s="59"/>
      <c r="F14" s="53">
        <f t="shared" si="0"/>
        <v>8211353</v>
      </c>
      <c r="G14" s="15">
        <v>367703</v>
      </c>
      <c r="H14" s="15">
        <v>52750</v>
      </c>
      <c r="I14" s="15">
        <v>150500</v>
      </c>
      <c r="J14" s="15">
        <v>0</v>
      </c>
      <c r="K14" s="15">
        <v>9000</v>
      </c>
      <c r="L14" s="15">
        <v>7548000</v>
      </c>
      <c r="M14" s="15">
        <v>83400</v>
      </c>
      <c r="N14" s="22">
        <v>0</v>
      </c>
      <c r="O14" s="24">
        <f t="shared" si="1"/>
        <v>8211353</v>
      </c>
    </row>
    <row r="15" spans="1:15" s="23" customFormat="1" ht="18.75" customHeight="1">
      <c r="A15" s="120" t="s">
        <v>655</v>
      </c>
      <c r="B15" s="59">
        <v>16284000</v>
      </c>
      <c r="C15" s="59">
        <v>16277000</v>
      </c>
      <c r="D15" s="59">
        <v>6798864.67</v>
      </c>
      <c r="E15" s="59">
        <v>2862000</v>
      </c>
      <c r="F15" s="53">
        <f>C15+D15+E15</f>
        <v>25937864.67</v>
      </c>
      <c r="G15" s="15">
        <v>0</v>
      </c>
      <c r="H15" s="15">
        <v>0</v>
      </c>
      <c r="I15" s="15">
        <v>12867864.67</v>
      </c>
      <c r="J15" s="15">
        <v>0</v>
      </c>
      <c r="K15" s="15">
        <v>0</v>
      </c>
      <c r="L15" s="15">
        <v>13070000</v>
      </c>
      <c r="M15" s="15">
        <v>0</v>
      </c>
      <c r="N15" s="22">
        <v>0</v>
      </c>
      <c r="O15" s="24">
        <f t="shared" si="1"/>
        <v>25937864.67</v>
      </c>
    </row>
    <row r="16" spans="1:15" s="23" customFormat="1" ht="19.5" customHeight="1">
      <c r="A16" s="261" t="s">
        <v>28</v>
      </c>
      <c r="B16" s="66">
        <v>220000</v>
      </c>
      <c r="C16" s="66">
        <v>185948.93</v>
      </c>
      <c r="D16" s="66"/>
      <c r="E16" s="256"/>
      <c r="F16" s="53">
        <f t="shared" si="0"/>
        <v>185948.93</v>
      </c>
      <c r="G16" s="49">
        <v>0</v>
      </c>
      <c r="H16" s="15">
        <v>0</v>
      </c>
      <c r="I16" s="49">
        <v>0</v>
      </c>
      <c r="J16" s="49">
        <v>185948.93</v>
      </c>
      <c r="K16" s="15">
        <v>0</v>
      </c>
      <c r="L16" s="15">
        <v>0</v>
      </c>
      <c r="M16" s="15">
        <v>0</v>
      </c>
      <c r="N16" s="66"/>
      <c r="O16" s="24">
        <f t="shared" si="1"/>
        <v>185948.93</v>
      </c>
    </row>
    <row r="17" spans="1:17" s="23" customFormat="1" ht="24" customHeight="1" thickBot="1">
      <c r="A17" s="122" t="s">
        <v>31</v>
      </c>
      <c r="B17" s="32">
        <f aca="true" t="shared" si="2" ref="B17:N17">SUM(B7:B16)</f>
        <v>319030790</v>
      </c>
      <c r="C17" s="32">
        <f t="shared" si="2"/>
        <v>306597484.77000004</v>
      </c>
      <c r="D17" s="32">
        <f t="shared" si="2"/>
        <v>45355453.36</v>
      </c>
      <c r="E17" s="251">
        <f t="shared" si="2"/>
        <v>2862000</v>
      </c>
      <c r="F17" s="21">
        <f t="shared" si="2"/>
        <v>354814938.13</v>
      </c>
      <c r="G17" s="116">
        <f t="shared" si="2"/>
        <v>21260776.21</v>
      </c>
      <c r="H17" s="21">
        <f t="shared" si="2"/>
        <v>6250950.28</v>
      </c>
      <c r="I17" s="21">
        <f t="shared" si="2"/>
        <v>198830945.23</v>
      </c>
      <c r="J17" s="21">
        <f t="shared" si="2"/>
        <v>6236710.859999999</v>
      </c>
      <c r="K17" s="21">
        <f t="shared" si="2"/>
        <v>2496610.93</v>
      </c>
      <c r="L17" s="21">
        <f t="shared" si="2"/>
        <v>44065787.42</v>
      </c>
      <c r="M17" s="21">
        <f t="shared" si="2"/>
        <v>951920</v>
      </c>
      <c r="N17" s="21">
        <f t="shared" si="2"/>
        <v>74721237.2</v>
      </c>
      <c r="O17" s="24">
        <f t="shared" si="1"/>
        <v>354814938.13</v>
      </c>
      <c r="P17" s="24">
        <f>G17+H17+I17+J17+K17+L17+M17+N17</f>
        <v>354814938.13</v>
      </c>
      <c r="Q17" s="24">
        <f>O17-P17</f>
        <v>0</v>
      </c>
    </row>
    <row r="18" spans="1:14" s="23" customFormat="1" ht="19.5" customHeight="1" thickTop="1">
      <c r="A18" s="118" t="s">
        <v>171</v>
      </c>
      <c r="B18" s="70"/>
      <c r="C18" s="70"/>
      <c r="D18" s="70"/>
      <c r="E18" s="70"/>
      <c r="F18" s="51"/>
      <c r="G18" s="115"/>
      <c r="H18" s="115"/>
      <c r="I18" s="115"/>
      <c r="J18" s="115"/>
      <c r="K18" s="115"/>
      <c r="L18" s="115"/>
      <c r="M18" s="115"/>
      <c r="N18" s="115"/>
    </row>
    <row r="19" spans="1:7" s="23" customFormat="1" ht="20.25" customHeight="1">
      <c r="A19" s="260" t="s">
        <v>2</v>
      </c>
      <c r="B19" s="59">
        <v>4930000</v>
      </c>
      <c r="C19" s="59">
        <v>5306521.19</v>
      </c>
      <c r="D19" s="59"/>
      <c r="E19" s="59"/>
      <c r="F19" s="50">
        <f>C19+D19</f>
        <v>5306521.19</v>
      </c>
      <c r="G19" s="115"/>
    </row>
    <row r="20" spans="1:15" s="23" customFormat="1" ht="19.5" customHeight="1">
      <c r="A20" s="260" t="s">
        <v>476</v>
      </c>
      <c r="B20" s="59">
        <v>10561500</v>
      </c>
      <c r="C20" s="59">
        <v>11210012.7</v>
      </c>
      <c r="D20" s="59"/>
      <c r="E20" s="59"/>
      <c r="F20" s="50">
        <f aca="true" t="shared" si="3" ref="F20:F29">C20+D20</f>
        <v>11210012.7</v>
      </c>
      <c r="G20" s="115"/>
      <c r="O20" s="23">
        <v>18</v>
      </c>
    </row>
    <row r="21" spans="1:7" s="23" customFormat="1" ht="15" customHeight="1">
      <c r="A21" s="260" t="s">
        <v>477</v>
      </c>
      <c r="B21" s="59"/>
      <c r="C21" s="59"/>
      <c r="D21" s="59"/>
      <c r="E21" s="59"/>
      <c r="F21" s="50"/>
      <c r="G21" s="115"/>
    </row>
    <row r="22" spans="1:15" s="23" customFormat="1" ht="18.75" customHeight="1">
      <c r="A22" s="260" t="s">
        <v>4</v>
      </c>
      <c r="B22" s="59">
        <v>5155000</v>
      </c>
      <c r="C22" s="59">
        <v>6097984.21</v>
      </c>
      <c r="D22" s="59"/>
      <c r="E22" s="59"/>
      <c r="F22" s="50">
        <f t="shared" si="3"/>
        <v>6097984.21</v>
      </c>
      <c r="G22" s="115"/>
      <c r="O22" s="23">
        <v>6000</v>
      </c>
    </row>
    <row r="23" spans="1:7" s="23" customFormat="1" ht="18" customHeight="1">
      <c r="A23" s="260" t="s">
        <v>475</v>
      </c>
      <c r="B23" s="59">
        <v>3600000</v>
      </c>
      <c r="C23" s="59">
        <v>3076387.76</v>
      </c>
      <c r="D23" s="59"/>
      <c r="E23" s="59"/>
      <c r="F23" s="50">
        <f t="shared" si="3"/>
        <v>3076387.76</v>
      </c>
      <c r="G23" s="115"/>
    </row>
    <row r="24" spans="1:12" s="23" customFormat="1" ht="15" customHeight="1">
      <c r="A24" s="260" t="s">
        <v>478</v>
      </c>
      <c r="B24" s="59"/>
      <c r="C24" s="59"/>
      <c r="D24" s="59"/>
      <c r="E24" s="59"/>
      <c r="F24" s="50"/>
      <c r="G24" s="115"/>
      <c r="H24" s="23" t="s">
        <v>479</v>
      </c>
      <c r="J24" s="23" t="s">
        <v>480</v>
      </c>
      <c r="L24" s="23" t="s">
        <v>481</v>
      </c>
    </row>
    <row r="25" spans="1:15" s="23" customFormat="1" ht="17.25" customHeight="1">
      <c r="A25" s="260" t="s">
        <v>5</v>
      </c>
      <c r="B25" s="59">
        <v>1228000</v>
      </c>
      <c r="C25" s="59">
        <v>880469</v>
      </c>
      <c r="D25" s="59"/>
      <c r="E25" s="59"/>
      <c r="F25" s="50">
        <f t="shared" si="3"/>
        <v>880469</v>
      </c>
      <c r="G25" s="115"/>
      <c r="H25" s="23" t="s">
        <v>482</v>
      </c>
      <c r="J25" s="23" t="s">
        <v>483</v>
      </c>
      <c r="L25" s="23" t="s">
        <v>484</v>
      </c>
      <c r="O25" s="23">
        <v>6018</v>
      </c>
    </row>
    <row r="26" spans="1:7" s="23" customFormat="1" ht="21" customHeight="1">
      <c r="A26" s="260" t="s">
        <v>6</v>
      </c>
      <c r="B26" s="59">
        <v>100000</v>
      </c>
      <c r="C26" s="59">
        <v>0</v>
      </c>
      <c r="D26" s="59"/>
      <c r="E26" s="59"/>
      <c r="F26" s="50">
        <f t="shared" si="3"/>
        <v>0</v>
      </c>
      <c r="G26" s="115"/>
    </row>
    <row r="27" spans="1:7" s="23" customFormat="1" ht="21.75" customHeight="1">
      <c r="A27" s="260" t="s">
        <v>7</v>
      </c>
      <c r="B27" s="59">
        <v>61760000</v>
      </c>
      <c r="C27" s="59">
        <v>68559075.68</v>
      </c>
      <c r="D27" s="59"/>
      <c r="E27" s="59"/>
      <c r="F27" s="50">
        <f t="shared" si="3"/>
        <v>68559075.68</v>
      </c>
      <c r="G27" s="115"/>
    </row>
    <row r="28" spans="1:7" s="23" customFormat="1" ht="20.25" customHeight="1">
      <c r="A28" s="260" t="s">
        <v>9</v>
      </c>
      <c r="B28" s="59">
        <v>231696290</v>
      </c>
      <c r="C28" s="59">
        <v>215835741</v>
      </c>
      <c r="D28" s="59"/>
      <c r="E28" s="59"/>
      <c r="F28" s="50">
        <f t="shared" si="3"/>
        <v>215835741</v>
      </c>
      <c r="G28" s="115"/>
    </row>
    <row r="29" spans="1:7" s="23" customFormat="1" ht="19.5" customHeight="1">
      <c r="A29" s="262" t="s">
        <v>485</v>
      </c>
      <c r="B29" s="125"/>
      <c r="C29" s="125"/>
      <c r="D29" s="125">
        <v>45355453.36</v>
      </c>
      <c r="E29" s="125"/>
      <c r="F29" s="50">
        <f t="shared" si="3"/>
        <v>45355453.36</v>
      </c>
      <c r="G29" s="115"/>
    </row>
    <row r="30" spans="1:7" s="23" customFormat="1" ht="21" customHeight="1" thickBot="1">
      <c r="A30" s="122" t="s">
        <v>30</v>
      </c>
      <c r="B30" s="32">
        <f>SUM(B19:B28)</f>
        <v>319030790</v>
      </c>
      <c r="C30" s="32">
        <f>SUM(C19:C28)</f>
        <v>310966191.54</v>
      </c>
      <c r="D30" s="32">
        <f>SUM(D29)</f>
        <v>45355453.36</v>
      </c>
      <c r="E30" s="32"/>
      <c r="F30" s="21">
        <f>SUM(F19:F29)</f>
        <v>356321644.90000004</v>
      </c>
      <c r="G30" s="115"/>
    </row>
    <row r="31" spans="1:14" ht="18.75" customHeight="1" thickBot="1" thickTop="1">
      <c r="A31" s="123" t="s">
        <v>486</v>
      </c>
      <c r="B31" s="64"/>
      <c r="C31" s="64"/>
      <c r="D31" s="64"/>
      <c r="E31" s="64"/>
      <c r="F31" s="54">
        <f>F30-F17</f>
        <v>1506706.7700000405</v>
      </c>
      <c r="G31" s="115"/>
      <c r="H31" s="1"/>
      <c r="I31" s="1"/>
      <c r="J31" s="1"/>
      <c r="K31" s="1"/>
      <c r="L31" s="1"/>
      <c r="M31" s="1"/>
      <c r="N31" s="1"/>
    </row>
    <row r="32" ht="24.75" customHeight="1" thickTop="1"/>
  </sheetData>
  <sheetProtection/>
  <mergeCells count="3">
    <mergeCell ref="A2:N2"/>
    <mergeCell ref="A3:N3"/>
    <mergeCell ref="A4:N4"/>
  </mergeCells>
  <printOptions/>
  <pageMargins left="0" right="0" top="0" bottom="0" header="0.15748031496062992" footer="0.15748031496062992"/>
  <pageSetup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.7109375" style="1" customWidth="1"/>
    <col min="2" max="2" width="26.8515625" style="1" customWidth="1"/>
    <col min="3" max="3" width="15.421875" style="1" customWidth="1"/>
    <col min="4" max="4" width="5.8515625" style="1" customWidth="1"/>
    <col min="5" max="5" width="4.421875" style="1" customWidth="1"/>
    <col min="6" max="6" width="7.140625" style="1" customWidth="1"/>
    <col min="7" max="7" width="4.00390625" style="1" customWidth="1"/>
    <col min="8" max="8" width="7.7109375" style="1" customWidth="1"/>
    <col min="9" max="9" width="2.57421875" style="1" customWidth="1"/>
    <col min="10" max="10" width="14.421875" style="14" customWidth="1"/>
    <col min="11" max="16384" width="9.00390625" style="1" customWidth="1"/>
  </cols>
  <sheetData>
    <row r="1" ht="27.75" customHeight="1">
      <c r="A1" s="2" t="s">
        <v>172</v>
      </c>
    </row>
    <row r="2" ht="24.75" customHeight="1">
      <c r="A2" s="2" t="s">
        <v>173</v>
      </c>
    </row>
    <row r="3" spans="1:10" ht="24.75" customHeight="1">
      <c r="A3" s="2" t="s">
        <v>174</v>
      </c>
      <c r="J3" s="77"/>
    </row>
    <row r="4" spans="1:10" ht="22.5" customHeight="1">
      <c r="A4" s="74" t="s">
        <v>66</v>
      </c>
      <c r="J4" s="73" t="s">
        <v>151</v>
      </c>
    </row>
    <row r="5" spans="1:10" ht="21">
      <c r="A5" s="1">
        <v>1</v>
      </c>
      <c r="B5" s="1" t="s">
        <v>664</v>
      </c>
      <c r="D5" s="1" t="s">
        <v>175</v>
      </c>
      <c r="E5" s="1">
        <v>1</v>
      </c>
      <c r="F5" s="1" t="s">
        <v>344</v>
      </c>
      <c r="H5" s="1" t="s">
        <v>29</v>
      </c>
      <c r="J5" s="154">
        <v>5000</v>
      </c>
    </row>
    <row r="6" spans="1:10" ht="21">
      <c r="A6" s="1">
        <v>2</v>
      </c>
      <c r="B6" s="1" t="s">
        <v>665</v>
      </c>
      <c r="D6" s="1" t="s">
        <v>175</v>
      </c>
      <c r="E6" s="1">
        <v>10</v>
      </c>
      <c r="F6" s="1" t="s">
        <v>666</v>
      </c>
      <c r="H6" s="1" t="s">
        <v>29</v>
      </c>
      <c r="J6" s="154">
        <v>35000</v>
      </c>
    </row>
    <row r="7" spans="1:10" ht="21">
      <c r="A7" s="1">
        <v>3</v>
      </c>
      <c r="B7" s="1" t="s">
        <v>667</v>
      </c>
      <c r="D7" s="1" t="s">
        <v>175</v>
      </c>
      <c r="E7" s="1">
        <v>2</v>
      </c>
      <c r="F7" s="1" t="s">
        <v>342</v>
      </c>
      <c r="H7" s="1" t="s">
        <v>29</v>
      </c>
      <c r="J7" s="154">
        <v>9000</v>
      </c>
    </row>
    <row r="8" spans="1:10" ht="21">
      <c r="A8" s="1">
        <v>4</v>
      </c>
      <c r="B8" s="1" t="s">
        <v>343</v>
      </c>
      <c r="D8" s="1" t="s">
        <v>175</v>
      </c>
      <c r="E8" s="1">
        <v>2</v>
      </c>
      <c r="F8" s="1" t="s">
        <v>344</v>
      </c>
      <c r="H8" s="1" t="s">
        <v>29</v>
      </c>
      <c r="J8" s="14">
        <v>90000</v>
      </c>
    </row>
    <row r="9" spans="1:10" ht="21">
      <c r="A9" s="1">
        <v>5</v>
      </c>
      <c r="B9" s="1" t="s">
        <v>668</v>
      </c>
      <c r="D9" s="1" t="s">
        <v>175</v>
      </c>
      <c r="E9" s="1">
        <v>1</v>
      </c>
      <c r="F9" s="1" t="s">
        <v>342</v>
      </c>
      <c r="H9" s="1" t="s">
        <v>29</v>
      </c>
      <c r="J9" s="14">
        <v>6500</v>
      </c>
    </row>
    <row r="10" spans="1:10" ht="21">
      <c r="A10" s="1">
        <v>6</v>
      </c>
      <c r="B10" s="1" t="s">
        <v>669</v>
      </c>
      <c r="D10" s="1" t="s">
        <v>175</v>
      </c>
      <c r="E10" s="1">
        <v>10</v>
      </c>
      <c r="F10" s="1" t="s">
        <v>344</v>
      </c>
      <c r="H10" s="1" t="s">
        <v>29</v>
      </c>
      <c r="J10" s="14">
        <v>5900</v>
      </c>
    </row>
    <row r="11" spans="1:10" ht="21">
      <c r="A11" s="1">
        <v>7</v>
      </c>
      <c r="B11" s="1" t="s">
        <v>670</v>
      </c>
      <c r="D11" s="1" t="s">
        <v>175</v>
      </c>
      <c r="E11" s="1">
        <v>1</v>
      </c>
      <c r="F11" s="1" t="s">
        <v>344</v>
      </c>
      <c r="H11" s="1" t="s">
        <v>29</v>
      </c>
      <c r="J11" s="14">
        <v>6200</v>
      </c>
    </row>
    <row r="12" ht="21">
      <c r="A12" s="74" t="s">
        <v>153</v>
      </c>
    </row>
    <row r="13" spans="1:10" ht="21">
      <c r="A13" s="1">
        <v>8</v>
      </c>
      <c r="B13" s="1" t="s">
        <v>671</v>
      </c>
      <c r="D13" s="1" t="s">
        <v>175</v>
      </c>
      <c r="E13" s="1">
        <v>1</v>
      </c>
      <c r="F13" s="1" t="s">
        <v>666</v>
      </c>
      <c r="H13" s="1" t="s">
        <v>29</v>
      </c>
      <c r="J13" s="14">
        <v>5000</v>
      </c>
    </row>
    <row r="14" spans="1:10" ht="21">
      <c r="A14" s="1">
        <v>9</v>
      </c>
      <c r="B14" s="1" t="s">
        <v>349</v>
      </c>
      <c r="D14" s="1" t="s">
        <v>175</v>
      </c>
      <c r="E14" s="1">
        <v>1</v>
      </c>
      <c r="F14" s="1" t="s">
        <v>344</v>
      </c>
      <c r="H14" s="1" t="s">
        <v>29</v>
      </c>
      <c r="J14" s="14">
        <v>9523</v>
      </c>
    </row>
    <row r="15" spans="1:10" ht="21">
      <c r="A15" s="1">
        <v>10</v>
      </c>
      <c r="B15" s="1" t="s">
        <v>672</v>
      </c>
      <c r="D15" s="1" t="s">
        <v>175</v>
      </c>
      <c r="E15" s="1">
        <v>6</v>
      </c>
      <c r="F15" s="1" t="s">
        <v>342</v>
      </c>
      <c r="H15" s="1" t="s">
        <v>29</v>
      </c>
      <c r="J15" s="14">
        <v>25680</v>
      </c>
    </row>
    <row r="16" spans="1:10" ht="21">
      <c r="A16" s="1">
        <v>11</v>
      </c>
      <c r="B16" s="1" t="s">
        <v>673</v>
      </c>
      <c r="D16" s="1" t="s">
        <v>175</v>
      </c>
      <c r="E16" s="1">
        <v>1</v>
      </c>
      <c r="F16" s="1" t="s">
        <v>344</v>
      </c>
      <c r="H16" s="1" t="s">
        <v>29</v>
      </c>
      <c r="J16" s="14">
        <v>18500</v>
      </c>
    </row>
    <row r="17" spans="1:10" ht="21">
      <c r="A17" s="1">
        <v>12</v>
      </c>
      <c r="B17" s="1" t="s">
        <v>674</v>
      </c>
      <c r="D17" s="1" t="s">
        <v>175</v>
      </c>
      <c r="E17" s="1">
        <v>4</v>
      </c>
      <c r="F17" s="1" t="s">
        <v>342</v>
      </c>
      <c r="H17" s="1" t="s">
        <v>29</v>
      </c>
      <c r="J17" s="14">
        <v>11000</v>
      </c>
    </row>
    <row r="18" spans="1:10" ht="21">
      <c r="A18" s="1">
        <v>13</v>
      </c>
      <c r="B18" s="1" t="s">
        <v>675</v>
      </c>
      <c r="D18" s="1" t="s">
        <v>175</v>
      </c>
      <c r="E18" s="1">
        <v>1</v>
      </c>
      <c r="F18" s="1" t="s">
        <v>676</v>
      </c>
      <c r="H18" s="1" t="s">
        <v>29</v>
      </c>
      <c r="J18" s="14">
        <v>21800</v>
      </c>
    </row>
    <row r="19" spans="1:10" ht="21">
      <c r="A19" s="1">
        <v>14</v>
      </c>
      <c r="B19" s="1" t="s">
        <v>677</v>
      </c>
      <c r="D19" s="1" t="s">
        <v>175</v>
      </c>
      <c r="E19" s="1">
        <v>1</v>
      </c>
      <c r="F19" s="1" t="s">
        <v>344</v>
      </c>
      <c r="H19" s="1" t="s">
        <v>29</v>
      </c>
      <c r="J19" s="14">
        <v>54400</v>
      </c>
    </row>
    <row r="20" spans="1:10" ht="21">
      <c r="A20" s="1">
        <v>15</v>
      </c>
      <c r="B20" s="1" t="s">
        <v>346</v>
      </c>
      <c r="D20" s="1" t="s">
        <v>175</v>
      </c>
      <c r="E20" s="1">
        <v>1</v>
      </c>
      <c r="F20" s="1" t="s">
        <v>344</v>
      </c>
      <c r="H20" s="1" t="s">
        <v>29</v>
      </c>
      <c r="J20" s="14">
        <v>2600</v>
      </c>
    </row>
    <row r="21" spans="1:10" ht="21">
      <c r="A21" s="1">
        <v>16</v>
      </c>
      <c r="B21" s="1" t="s">
        <v>347</v>
      </c>
      <c r="D21" s="1" t="s">
        <v>175</v>
      </c>
      <c r="E21" s="1">
        <v>1</v>
      </c>
      <c r="F21" s="1" t="s">
        <v>344</v>
      </c>
      <c r="H21" s="1" t="s">
        <v>29</v>
      </c>
      <c r="J21" s="14">
        <v>2500</v>
      </c>
    </row>
    <row r="22" ht="21">
      <c r="A22" s="74" t="s">
        <v>154</v>
      </c>
    </row>
    <row r="23" spans="1:10" ht="21">
      <c r="A23" s="1">
        <v>17</v>
      </c>
      <c r="B23" s="1" t="s">
        <v>678</v>
      </c>
      <c r="D23" s="1" t="s">
        <v>175</v>
      </c>
      <c r="E23" s="1">
        <v>1</v>
      </c>
      <c r="F23" s="1" t="s">
        <v>341</v>
      </c>
      <c r="H23" s="1" t="s">
        <v>29</v>
      </c>
      <c r="J23" s="14">
        <v>50500</v>
      </c>
    </row>
    <row r="24" spans="1:10" ht="21">
      <c r="A24" s="1">
        <v>18</v>
      </c>
      <c r="B24" s="1" t="s">
        <v>679</v>
      </c>
      <c r="D24" s="1" t="s">
        <v>175</v>
      </c>
      <c r="E24" s="1">
        <v>2</v>
      </c>
      <c r="F24" s="1" t="s">
        <v>344</v>
      </c>
      <c r="H24" s="1" t="s">
        <v>29</v>
      </c>
      <c r="J24" s="14">
        <v>8600</v>
      </c>
    </row>
    <row r="25" ht="21">
      <c r="A25" s="74" t="s">
        <v>350</v>
      </c>
    </row>
    <row r="26" spans="1:10" ht="21">
      <c r="A26" s="1">
        <v>19</v>
      </c>
      <c r="B26" s="1" t="s">
        <v>680</v>
      </c>
      <c r="D26" s="1" t="s">
        <v>175</v>
      </c>
      <c r="E26" s="1">
        <v>5</v>
      </c>
      <c r="F26" s="1" t="s">
        <v>344</v>
      </c>
      <c r="H26" s="1" t="s">
        <v>29</v>
      </c>
      <c r="J26" s="14">
        <v>52750</v>
      </c>
    </row>
    <row r="27" ht="21">
      <c r="A27" s="74" t="s">
        <v>351</v>
      </c>
    </row>
    <row r="28" spans="1:10" ht="21">
      <c r="A28" s="1">
        <v>20</v>
      </c>
      <c r="B28" s="1" t="s">
        <v>681</v>
      </c>
      <c r="D28" s="1" t="s">
        <v>175</v>
      </c>
      <c r="E28" s="1">
        <v>1</v>
      </c>
      <c r="F28" s="1" t="s">
        <v>344</v>
      </c>
      <c r="H28" s="1" t="s">
        <v>29</v>
      </c>
      <c r="J28" s="14">
        <v>9000</v>
      </c>
    </row>
    <row r="29" ht="21">
      <c r="A29" s="74" t="s">
        <v>352</v>
      </c>
    </row>
    <row r="30" spans="1:10" ht="21">
      <c r="A30" s="1">
        <v>21</v>
      </c>
      <c r="B30" s="1" t="s">
        <v>682</v>
      </c>
      <c r="D30" s="1" t="s">
        <v>175</v>
      </c>
      <c r="E30" s="1">
        <v>1</v>
      </c>
      <c r="F30" s="1" t="s">
        <v>341</v>
      </c>
      <c r="H30" s="1" t="s">
        <v>29</v>
      </c>
      <c r="J30" s="14">
        <v>7500000</v>
      </c>
    </row>
    <row r="31" spans="1:10" ht="21">
      <c r="A31" s="1">
        <v>22</v>
      </c>
      <c r="B31" s="1" t="s">
        <v>683</v>
      </c>
      <c r="D31" s="1" t="s">
        <v>175</v>
      </c>
      <c r="E31" s="1">
        <v>15</v>
      </c>
      <c r="F31" s="1" t="s">
        <v>341</v>
      </c>
      <c r="H31" s="1" t="s">
        <v>29</v>
      </c>
      <c r="J31" s="14">
        <v>15000</v>
      </c>
    </row>
    <row r="32" ht="21">
      <c r="A32" s="74" t="s">
        <v>155</v>
      </c>
    </row>
    <row r="33" spans="1:10" ht="21">
      <c r="A33" s="1">
        <v>23</v>
      </c>
      <c r="B33" s="1" t="s">
        <v>684</v>
      </c>
      <c r="D33" s="1" t="s">
        <v>175</v>
      </c>
      <c r="E33" s="1">
        <v>3</v>
      </c>
      <c r="F33" s="1" t="s">
        <v>342</v>
      </c>
      <c r="H33" s="1" t="s">
        <v>29</v>
      </c>
      <c r="J33" s="14">
        <v>10500</v>
      </c>
    </row>
    <row r="34" spans="1:10" ht="21">
      <c r="A34" s="1">
        <v>24</v>
      </c>
      <c r="B34" s="1" t="s">
        <v>685</v>
      </c>
      <c r="D34" s="1" t="s">
        <v>175</v>
      </c>
      <c r="E34" s="1">
        <v>2</v>
      </c>
      <c r="F34" s="1" t="s">
        <v>344</v>
      </c>
      <c r="H34" s="1" t="s">
        <v>29</v>
      </c>
      <c r="J34" s="14">
        <v>60000</v>
      </c>
    </row>
    <row r="35" spans="1:10" ht="21">
      <c r="A35" s="1">
        <v>25</v>
      </c>
      <c r="B35" s="1" t="s">
        <v>348</v>
      </c>
      <c r="D35" s="1" t="s">
        <v>175</v>
      </c>
      <c r="E35" s="1">
        <v>2</v>
      </c>
      <c r="F35" s="1" t="s">
        <v>344</v>
      </c>
      <c r="H35" s="1" t="s">
        <v>29</v>
      </c>
      <c r="J35" s="14">
        <v>18000</v>
      </c>
    </row>
    <row r="36" spans="1:10" ht="21">
      <c r="A36" s="1">
        <v>26</v>
      </c>
      <c r="B36" s="1" t="s">
        <v>347</v>
      </c>
      <c r="D36" s="1" t="s">
        <v>175</v>
      </c>
      <c r="E36" s="1">
        <v>2</v>
      </c>
      <c r="F36" s="1" t="s">
        <v>344</v>
      </c>
      <c r="H36" s="1" t="s">
        <v>29</v>
      </c>
      <c r="J36" s="14">
        <v>5000</v>
      </c>
    </row>
    <row r="37" ht="21">
      <c r="A37" s="74" t="s">
        <v>156</v>
      </c>
    </row>
    <row r="38" spans="1:11" ht="23.25">
      <c r="A38" s="1">
        <v>27</v>
      </c>
      <c r="B38" s="82" t="s">
        <v>686</v>
      </c>
      <c r="D38" s="1" t="s">
        <v>175</v>
      </c>
      <c r="E38" s="83">
        <v>30</v>
      </c>
      <c r="F38" s="1" t="s">
        <v>344</v>
      </c>
      <c r="H38" s="1" t="s">
        <v>29</v>
      </c>
      <c r="J38" s="81">
        <v>36000</v>
      </c>
      <c r="K38" s="79"/>
    </row>
    <row r="39" spans="1:11" ht="23.25">
      <c r="A39" s="1">
        <v>28</v>
      </c>
      <c r="B39" s="80" t="s">
        <v>687</v>
      </c>
      <c r="D39" s="1" t="s">
        <v>175</v>
      </c>
      <c r="E39" s="83">
        <v>6</v>
      </c>
      <c r="F39" s="1" t="s">
        <v>342</v>
      </c>
      <c r="H39" s="1" t="s">
        <v>29</v>
      </c>
      <c r="J39" s="81">
        <v>21000</v>
      </c>
      <c r="K39" s="79"/>
    </row>
    <row r="40" ht="21">
      <c r="A40" s="74" t="s">
        <v>267</v>
      </c>
    </row>
    <row r="41" spans="1:10" ht="21">
      <c r="A41" s="1">
        <v>29</v>
      </c>
      <c r="B41" s="1" t="s">
        <v>688</v>
      </c>
      <c r="D41" s="1" t="s">
        <v>175</v>
      </c>
      <c r="E41" s="1">
        <v>1</v>
      </c>
      <c r="F41" s="1" t="s">
        <v>689</v>
      </c>
      <c r="H41" s="1" t="s">
        <v>29</v>
      </c>
      <c r="J41" s="14">
        <v>5000</v>
      </c>
    </row>
    <row r="42" spans="1:10" ht="21">
      <c r="A42" s="1">
        <v>30</v>
      </c>
      <c r="B42" s="1" t="s">
        <v>690</v>
      </c>
      <c r="D42" s="1" t="s">
        <v>175</v>
      </c>
      <c r="E42" s="1">
        <v>4</v>
      </c>
      <c r="F42" s="1" t="s">
        <v>689</v>
      </c>
      <c r="H42" s="1" t="s">
        <v>29</v>
      </c>
      <c r="J42" s="14">
        <v>21000</v>
      </c>
    </row>
    <row r="43" spans="1:10" ht="21">
      <c r="A43" s="1">
        <v>31</v>
      </c>
      <c r="B43" s="1" t="s">
        <v>691</v>
      </c>
      <c r="D43" s="1" t="s">
        <v>175</v>
      </c>
      <c r="E43" s="1">
        <v>10</v>
      </c>
      <c r="F43" s="1" t="s">
        <v>342</v>
      </c>
      <c r="H43" s="1" t="s">
        <v>29</v>
      </c>
      <c r="J43" s="14">
        <v>7000</v>
      </c>
    </row>
    <row r="44" ht="21">
      <c r="A44" s="74" t="s">
        <v>647</v>
      </c>
    </row>
    <row r="45" spans="1:10" ht="21">
      <c r="A45" s="1">
        <v>32</v>
      </c>
      <c r="B45" s="1" t="s">
        <v>347</v>
      </c>
      <c r="D45" s="1" t="s">
        <v>175</v>
      </c>
      <c r="E45" s="1">
        <v>1</v>
      </c>
      <c r="F45" s="1" t="s">
        <v>345</v>
      </c>
      <c r="H45" s="1" t="s">
        <v>29</v>
      </c>
      <c r="J45" s="14">
        <v>2500</v>
      </c>
    </row>
    <row r="46" spans="1:10" ht="21">
      <c r="A46" s="1">
        <v>33</v>
      </c>
      <c r="B46" s="1" t="s">
        <v>692</v>
      </c>
      <c r="D46" s="1" t="s">
        <v>175</v>
      </c>
      <c r="E46" s="1">
        <v>1</v>
      </c>
      <c r="F46" s="1" t="s">
        <v>344</v>
      </c>
      <c r="H46" s="1" t="s">
        <v>29</v>
      </c>
      <c r="J46" s="14">
        <v>80900</v>
      </c>
    </row>
    <row r="47" spans="1:10" ht="21.75" thickBot="1">
      <c r="A47" s="305" t="s">
        <v>3</v>
      </c>
      <c r="B47" s="305"/>
      <c r="C47" s="305"/>
      <c r="D47" s="305"/>
      <c r="E47" s="305"/>
      <c r="F47" s="305"/>
      <c r="G47" s="305"/>
      <c r="H47" s="305"/>
      <c r="I47" s="305"/>
      <c r="J47" s="78">
        <f>SUM(J5:J46)</f>
        <v>8211353</v>
      </c>
    </row>
    <row r="48" ht="21.75" thickTop="1"/>
  </sheetData>
  <sheetProtection/>
  <mergeCells count="1">
    <mergeCell ref="A47:I47"/>
  </mergeCells>
  <printOptions/>
  <pageMargins left="0.5118110236220472" right="0.07874015748031496" top="0.5511811023622047" bottom="0.35433070866141736" header="0.31496062992125984" footer="0.31496062992125984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2.7109375" style="1" customWidth="1"/>
    <col min="2" max="2" width="26.8515625" style="1" customWidth="1"/>
    <col min="3" max="3" width="9.00390625" style="1" customWidth="1"/>
    <col min="4" max="4" width="5.8515625" style="1" customWidth="1"/>
    <col min="5" max="5" width="4.57421875" style="1" customWidth="1"/>
    <col min="6" max="6" width="14.421875" style="1" customWidth="1"/>
    <col min="7" max="7" width="3.421875" style="1" customWidth="1"/>
    <col min="8" max="8" width="9.00390625" style="1" customWidth="1"/>
    <col min="9" max="9" width="2.7109375" style="1" customWidth="1"/>
    <col min="10" max="10" width="13.8515625" style="14" customWidth="1"/>
    <col min="11" max="13" width="9.00390625" style="1" customWidth="1"/>
    <col min="14" max="14" width="13.140625" style="1" customWidth="1"/>
    <col min="15" max="16384" width="9.00390625" style="1" customWidth="1"/>
  </cols>
  <sheetData>
    <row r="1" ht="21">
      <c r="A1" s="2" t="s">
        <v>172</v>
      </c>
    </row>
    <row r="2" spans="1:10" ht="21">
      <c r="A2" s="2" t="s">
        <v>697</v>
      </c>
      <c r="J2" s="72"/>
    </row>
    <row r="3" spans="1:10" ht="21">
      <c r="A3" s="2" t="s">
        <v>693</v>
      </c>
      <c r="J3" s="73" t="s">
        <v>151</v>
      </c>
    </row>
    <row r="4" spans="1:10" ht="21">
      <c r="A4" s="74" t="s">
        <v>156</v>
      </c>
      <c r="J4" s="73"/>
    </row>
    <row r="5" spans="1:10" ht="21">
      <c r="A5" s="1">
        <v>1</v>
      </c>
      <c r="B5" s="1" t="s">
        <v>694</v>
      </c>
      <c r="H5" s="1" t="s">
        <v>29</v>
      </c>
      <c r="J5" s="14">
        <v>996000</v>
      </c>
    </row>
    <row r="6" spans="1:14" ht="21">
      <c r="A6" s="1">
        <v>2</v>
      </c>
      <c r="B6" s="1" t="s">
        <v>698</v>
      </c>
      <c r="H6" s="1" t="s">
        <v>29</v>
      </c>
      <c r="J6" s="31">
        <v>4728000</v>
      </c>
      <c r="N6" s="240">
        <f>SUM(J5:J7)</f>
        <v>6069000</v>
      </c>
    </row>
    <row r="7" spans="1:10" ht="21">
      <c r="A7" s="1">
        <v>3</v>
      </c>
      <c r="B7" s="1" t="s">
        <v>699</v>
      </c>
      <c r="H7" s="1" t="s">
        <v>29</v>
      </c>
      <c r="J7" s="31">
        <v>345000</v>
      </c>
    </row>
    <row r="8" spans="1:10" ht="21">
      <c r="A8" s="74" t="s">
        <v>267</v>
      </c>
      <c r="J8" s="31"/>
    </row>
    <row r="9" spans="1:10" ht="21">
      <c r="A9" s="1">
        <v>4</v>
      </c>
      <c r="B9" s="1" t="s">
        <v>700</v>
      </c>
      <c r="H9" s="1" t="s">
        <v>29</v>
      </c>
      <c r="J9" s="31">
        <v>225000</v>
      </c>
    </row>
    <row r="10" spans="1:10" ht="21">
      <c r="A10" s="1">
        <v>5</v>
      </c>
      <c r="B10" s="1" t="s">
        <v>701</v>
      </c>
      <c r="H10" s="1" t="s">
        <v>29</v>
      </c>
      <c r="J10" s="31">
        <v>740000</v>
      </c>
    </row>
    <row r="11" spans="1:10" ht="21">
      <c r="A11" s="1">
        <v>6</v>
      </c>
      <c r="B11" s="1" t="s">
        <v>702</v>
      </c>
      <c r="H11" s="1" t="s">
        <v>29</v>
      </c>
      <c r="J11" s="31">
        <v>1560000</v>
      </c>
    </row>
    <row r="12" spans="1:10" ht="21" customHeight="1">
      <c r="A12" s="1">
        <v>7</v>
      </c>
      <c r="B12" s="457" t="s">
        <v>703</v>
      </c>
      <c r="C12" s="457"/>
      <c r="D12" s="457"/>
      <c r="E12" s="457"/>
      <c r="F12" s="457"/>
      <c r="H12" s="75" t="s">
        <v>29</v>
      </c>
      <c r="I12" s="75"/>
      <c r="J12" s="275">
        <v>1100000</v>
      </c>
    </row>
    <row r="13" spans="1:10" ht="21" customHeight="1">
      <c r="A13" s="1">
        <v>8</v>
      </c>
      <c r="B13" s="458" t="s">
        <v>704</v>
      </c>
      <c r="C13" s="458"/>
      <c r="D13" s="458"/>
      <c r="E13" s="458"/>
      <c r="F13" s="458"/>
      <c r="H13" s="75" t="s">
        <v>29</v>
      </c>
      <c r="I13" s="75"/>
      <c r="J13" s="275">
        <v>600000</v>
      </c>
    </row>
    <row r="14" spans="1:14" ht="21">
      <c r="A14" s="1">
        <v>9</v>
      </c>
      <c r="B14" s="1" t="s">
        <v>705</v>
      </c>
      <c r="H14" s="1" t="s">
        <v>29</v>
      </c>
      <c r="J14" s="31">
        <v>304000</v>
      </c>
      <c r="N14" s="240">
        <f>SUM(J9:J23)</f>
        <v>10208000</v>
      </c>
    </row>
    <row r="15" spans="1:10" ht="21">
      <c r="A15" s="1">
        <v>10</v>
      </c>
      <c r="B15" s="1" t="s">
        <v>706</v>
      </c>
      <c r="H15" s="1" t="s">
        <v>29</v>
      </c>
      <c r="J15" s="31">
        <v>1250000</v>
      </c>
    </row>
    <row r="16" spans="1:10" ht="21">
      <c r="A16" s="1">
        <v>11</v>
      </c>
      <c r="B16" s="1" t="s">
        <v>707</v>
      </c>
      <c r="H16" s="1" t="s">
        <v>29</v>
      </c>
      <c r="J16" s="31">
        <v>600000</v>
      </c>
    </row>
    <row r="17" spans="1:10" ht="21">
      <c r="A17" s="1">
        <v>12</v>
      </c>
      <c r="B17" s="1" t="s">
        <v>708</v>
      </c>
      <c r="H17" s="1" t="s">
        <v>29</v>
      </c>
      <c r="J17" s="31">
        <v>600000</v>
      </c>
    </row>
    <row r="18" spans="1:10" ht="21" customHeight="1">
      <c r="A18" s="1">
        <v>13</v>
      </c>
      <c r="B18" s="75" t="s">
        <v>709</v>
      </c>
      <c r="C18" s="254"/>
      <c r="D18" s="254"/>
      <c r="E18" s="254"/>
      <c r="F18" s="254"/>
      <c r="G18" s="75"/>
      <c r="H18" s="75" t="s">
        <v>29</v>
      </c>
      <c r="I18" s="75"/>
      <c r="J18" s="275">
        <v>600000</v>
      </c>
    </row>
    <row r="19" spans="1:10" ht="21">
      <c r="A19" s="1">
        <v>14</v>
      </c>
      <c r="B19" s="1" t="s">
        <v>710</v>
      </c>
      <c r="H19" s="1" t="s">
        <v>29</v>
      </c>
      <c r="J19" s="31">
        <v>600000</v>
      </c>
    </row>
    <row r="20" spans="1:10" ht="21">
      <c r="A20" s="1">
        <v>15</v>
      </c>
      <c r="B20" s="1" t="s">
        <v>713</v>
      </c>
      <c r="H20" s="1" t="s">
        <v>29</v>
      </c>
      <c r="J20" s="31">
        <v>229000</v>
      </c>
    </row>
    <row r="21" spans="1:10" ht="21">
      <c r="A21" s="74" t="s">
        <v>160</v>
      </c>
      <c r="J21" s="31"/>
    </row>
    <row r="22" spans="1:10" ht="21">
      <c r="A22" s="1">
        <v>16</v>
      </c>
      <c r="B22" s="1" t="s">
        <v>711</v>
      </c>
      <c r="H22" s="1" t="s">
        <v>29</v>
      </c>
      <c r="J22" s="31">
        <v>1000000</v>
      </c>
    </row>
    <row r="23" spans="1:10" ht="41.25" customHeight="1">
      <c r="A23" s="75">
        <v>17</v>
      </c>
      <c r="B23" s="458" t="s">
        <v>696</v>
      </c>
      <c r="C23" s="458"/>
      <c r="D23" s="458"/>
      <c r="E23" s="458"/>
      <c r="F23" s="458"/>
      <c r="G23" s="458"/>
      <c r="H23" s="1" t="s">
        <v>29</v>
      </c>
      <c r="J23" s="31">
        <v>800000</v>
      </c>
    </row>
    <row r="24" spans="1:10" ht="21.75" thickBot="1">
      <c r="A24" s="305" t="s">
        <v>3</v>
      </c>
      <c r="B24" s="305"/>
      <c r="C24" s="305"/>
      <c r="D24" s="305"/>
      <c r="E24" s="305"/>
      <c r="F24" s="305"/>
      <c r="G24" s="305"/>
      <c r="H24" s="305"/>
      <c r="I24" s="305"/>
      <c r="J24" s="76">
        <f>SUM(J5:J23)</f>
        <v>16277000</v>
      </c>
    </row>
    <row r="25" ht="21.75" thickTop="1"/>
    <row r="26" ht="21">
      <c r="A26" s="2" t="s">
        <v>695</v>
      </c>
    </row>
    <row r="27" ht="21">
      <c r="A27" s="74" t="s">
        <v>156</v>
      </c>
    </row>
    <row r="28" spans="1:14" ht="21">
      <c r="A28" s="1">
        <v>18</v>
      </c>
      <c r="B28" s="1" t="s">
        <v>712</v>
      </c>
      <c r="J28" s="14">
        <v>6798864.67</v>
      </c>
      <c r="N28" s="240">
        <f>SUM(J28:J28)</f>
        <v>6798864.67</v>
      </c>
    </row>
    <row r="29" spans="1:10" ht="21.75" thickBot="1">
      <c r="A29" s="305" t="s">
        <v>3</v>
      </c>
      <c r="B29" s="305"/>
      <c r="C29" s="305"/>
      <c r="D29" s="305"/>
      <c r="E29" s="305"/>
      <c r="F29" s="305"/>
      <c r="G29" s="305"/>
      <c r="H29" s="305"/>
      <c r="I29" s="305"/>
      <c r="J29" s="78">
        <f>SUM(J28:J28)</f>
        <v>6798864.67</v>
      </c>
    </row>
    <row r="30" ht="21.75" thickTop="1"/>
    <row r="31" spans="1:10" ht="21.75" thickBot="1">
      <c r="A31" s="305" t="s">
        <v>714</v>
      </c>
      <c r="B31" s="305"/>
      <c r="C31" s="305"/>
      <c r="D31" s="305"/>
      <c r="E31" s="305"/>
      <c r="F31" s="305"/>
      <c r="G31" s="305"/>
      <c r="H31" s="305"/>
      <c r="I31" s="305"/>
      <c r="J31" s="78">
        <f>J24+J29</f>
        <v>23075864.67</v>
      </c>
    </row>
    <row r="32" ht="21.75" thickTop="1"/>
  </sheetData>
  <sheetProtection/>
  <mergeCells count="6">
    <mergeCell ref="B12:F12"/>
    <mergeCell ref="B13:F13"/>
    <mergeCell ref="A24:I24"/>
    <mergeCell ref="B23:G23"/>
    <mergeCell ref="A29:I29"/>
    <mergeCell ref="A31:I31"/>
  </mergeCells>
  <printOptions/>
  <pageMargins left="0.3937007874015748" right="0" top="0.9448818897637796" bottom="0.7480314960629921" header="0.31496062992125984" footer="0.31496062992125984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9.28125" style="1" customWidth="1"/>
    <col min="2" max="2" width="20.421875" style="1" customWidth="1"/>
    <col min="3" max="3" width="27.00390625" style="1" customWidth="1"/>
    <col min="4" max="4" width="18.421875" style="31" customWidth="1"/>
    <col min="5" max="5" width="22.00390625" style="14" customWidth="1"/>
    <col min="6" max="6" width="20.28125" style="14" customWidth="1"/>
    <col min="7" max="16384" width="9.00390625" style="1" customWidth="1"/>
  </cols>
  <sheetData>
    <row r="1" spans="1:6" ht="24.75" customHeight="1">
      <c r="A1" s="305" t="s">
        <v>0</v>
      </c>
      <c r="B1" s="305"/>
      <c r="C1" s="305"/>
      <c r="D1" s="305"/>
      <c r="E1" s="305"/>
      <c r="F1" s="305"/>
    </row>
    <row r="2" spans="1:6" ht="24.75" customHeight="1">
      <c r="A2" s="305" t="s">
        <v>617</v>
      </c>
      <c r="B2" s="305"/>
      <c r="C2" s="305"/>
      <c r="D2" s="305"/>
      <c r="E2" s="305"/>
      <c r="F2" s="305"/>
    </row>
    <row r="3" spans="1:6" ht="24.75" customHeight="1">
      <c r="A3" s="305" t="s">
        <v>649</v>
      </c>
      <c r="B3" s="305"/>
      <c r="C3" s="305"/>
      <c r="D3" s="305"/>
      <c r="E3" s="305"/>
      <c r="F3" s="305"/>
    </row>
    <row r="4" spans="1:6" s="151" customFormat="1" ht="24.75" customHeight="1">
      <c r="A4" s="217" t="s">
        <v>618</v>
      </c>
      <c r="B4" s="217" t="s">
        <v>55</v>
      </c>
      <c r="C4" s="217" t="s">
        <v>52</v>
      </c>
      <c r="D4" s="220" t="s">
        <v>1</v>
      </c>
      <c r="E4" s="218" t="s">
        <v>19</v>
      </c>
      <c r="F4" s="218" t="s">
        <v>3</v>
      </c>
    </row>
    <row r="5" spans="1:6" ht="24.75" customHeight="1">
      <c r="A5" s="6" t="s">
        <v>19</v>
      </c>
      <c r="B5" s="6" t="s">
        <v>19</v>
      </c>
      <c r="C5" s="6" t="s">
        <v>619</v>
      </c>
      <c r="D5" s="221">
        <f>F27</f>
        <v>39562960</v>
      </c>
      <c r="E5" s="221">
        <f>38331985.42+13800</f>
        <v>38345785.42</v>
      </c>
      <c r="F5" s="221">
        <f>SUM(E5)</f>
        <v>38345785.42</v>
      </c>
    </row>
    <row r="6" spans="1:6" ht="24.75" customHeight="1">
      <c r="A6" s="4"/>
      <c r="B6" s="4"/>
      <c r="C6" s="4" t="s">
        <v>620</v>
      </c>
      <c r="D6" s="222"/>
      <c r="E6" s="222">
        <v>36375451.78</v>
      </c>
      <c r="F6" s="222">
        <f>SUM(E6)</f>
        <v>36375451.78</v>
      </c>
    </row>
    <row r="7" spans="1:6" ht="24.75" customHeight="1">
      <c r="A7" s="4"/>
      <c r="B7" s="4"/>
      <c r="C7" s="4"/>
      <c r="D7" s="222"/>
      <c r="E7" s="222"/>
      <c r="F7" s="222"/>
    </row>
    <row r="8" spans="1:6" ht="24.75" customHeight="1">
      <c r="A8" s="4"/>
      <c r="B8" s="4"/>
      <c r="C8" s="4"/>
      <c r="D8" s="222"/>
      <c r="E8" s="222"/>
      <c r="F8" s="222"/>
    </row>
    <row r="9" spans="1:6" ht="24.75" customHeight="1">
      <c r="A9" s="4"/>
      <c r="B9" s="4"/>
      <c r="C9" s="4"/>
      <c r="D9" s="222"/>
      <c r="E9" s="222"/>
      <c r="F9" s="222"/>
    </row>
    <row r="10" spans="1:6" ht="24.75" customHeight="1">
      <c r="A10" s="4"/>
      <c r="B10" s="4"/>
      <c r="C10" s="4"/>
      <c r="D10" s="222"/>
      <c r="E10" s="222"/>
      <c r="F10" s="222"/>
    </row>
    <row r="11" spans="1:6" ht="24.75" customHeight="1">
      <c r="A11" s="4"/>
      <c r="B11" s="4"/>
      <c r="C11" s="4"/>
      <c r="D11" s="222"/>
      <c r="E11" s="222"/>
      <c r="F11" s="222"/>
    </row>
    <row r="12" spans="1:6" ht="24.75" customHeight="1">
      <c r="A12" s="4"/>
      <c r="B12" s="4"/>
      <c r="C12" s="4"/>
      <c r="D12" s="222"/>
      <c r="E12" s="222"/>
      <c r="F12" s="222"/>
    </row>
    <row r="13" spans="1:6" ht="24.75" customHeight="1">
      <c r="A13" s="4"/>
      <c r="B13" s="4"/>
      <c r="C13" s="4"/>
      <c r="D13" s="222"/>
      <c r="E13" s="222"/>
      <c r="F13" s="222"/>
    </row>
    <row r="14" spans="1:6" ht="24.75" customHeight="1">
      <c r="A14" s="10"/>
      <c r="B14" s="10"/>
      <c r="C14" s="10"/>
      <c r="D14" s="223"/>
      <c r="E14" s="223"/>
      <c r="F14" s="223"/>
    </row>
    <row r="15" spans="1:6" ht="24.75" customHeight="1" thickBot="1">
      <c r="A15" s="459" t="s">
        <v>3</v>
      </c>
      <c r="B15" s="460"/>
      <c r="C15" s="461"/>
      <c r="D15" s="224">
        <f>SUM(D5)</f>
        <v>39562960</v>
      </c>
      <c r="E15" s="224">
        <f>SUM(E5:E14)</f>
        <v>74721237.2</v>
      </c>
      <c r="F15" s="224">
        <f>SUM(F5:F14)</f>
        <v>74721237.2</v>
      </c>
    </row>
    <row r="16" ht="24.75" customHeight="1" thickTop="1"/>
    <row r="17" ht="24.75" customHeight="1"/>
    <row r="18" ht="24.75" customHeight="1"/>
    <row r="19" ht="24.75" customHeight="1"/>
    <row r="20" spans="1:5" ht="24.75" customHeight="1">
      <c r="A20" s="2" t="s">
        <v>69</v>
      </c>
      <c r="B20" s="1" t="s">
        <v>150</v>
      </c>
      <c r="D20" s="31">
        <f>F5</f>
        <v>38345785.42</v>
      </c>
      <c r="E20" s="14" t="s">
        <v>151</v>
      </c>
    </row>
    <row r="21" spans="2:5" ht="24.75" customHeight="1">
      <c r="B21" s="1" t="s">
        <v>620</v>
      </c>
      <c r="D21" s="31">
        <f>F6</f>
        <v>36375451.78</v>
      </c>
      <c r="E21" s="14" t="s">
        <v>151</v>
      </c>
    </row>
    <row r="22" ht="24.75" customHeight="1"/>
    <row r="23" spans="1:6" ht="24.75" customHeight="1">
      <c r="A23" s="462" t="s">
        <v>1</v>
      </c>
      <c r="B23" s="462"/>
      <c r="C23" s="462"/>
      <c r="D23" s="462"/>
      <c r="E23" s="462"/>
      <c r="F23" s="462"/>
    </row>
    <row r="24" spans="1:6" ht="24.75" customHeight="1">
      <c r="A24" s="305" t="s">
        <v>617</v>
      </c>
      <c r="B24" s="305"/>
      <c r="C24" s="305"/>
      <c r="D24" s="305"/>
      <c r="E24" s="305"/>
      <c r="F24" s="305"/>
    </row>
    <row r="25" spans="1:6" ht="24.75" customHeight="1">
      <c r="A25" s="305" t="s">
        <v>649</v>
      </c>
      <c r="B25" s="305"/>
      <c r="C25" s="305"/>
      <c r="D25" s="305"/>
      <c r="E25" s="305"/>
      <c r="F25" s="305"/>
    </row>
    <row r="26" spans="1:6" s="151" customFormat="1" ht="24.75" customHeight="1">
      <c r="A26" s="217" t="s">
        <v>618</v>
      </c>
      <c r="B26" s="217" t="s">
        <v>55</v>
      </c>
      <c r="C26" s="217" t="s">
        <v>52</v>
      </c>
      <c r="D26" s="220" t="s">
        <v>1</v>
      </c>
      <c r="E26" s="218" t="s">
        <v>19</v>
      </c>
      <c r="F26" s="218" t="s">
        <v>3</v>
      </c>
    </row>
    <row r="27" spans="1:6" ht="24.75" customHeight="1">
      <c r="A27" s="6" t="s">
        <v>19</v>
      </c>
      <c r="B27" s="6" t="s">
        <v>19</v>
      </c>
      <c r="C27" s="6" t="s">
        <v>619</v>
      </c>
      <c r="D27" s="221"/>
      <c r="E27" s="225">
        <v>39562960</v>
      </c>
      <c r="F27" s="225">
        <f>SUM(E27)</f>
        <v>39562960</v>
      </c>
    </row>
    <row r="28" spans="1:6" ht="24.75" customHeight="1">
      <c r="A28" s="4"/>
      <c r="B28" s="4"/>
      <c r="C28" s="4" t="s">
        <v>620</v>
      </c>
      <c r="D28" s="222"/>
      <c r="E28" s="11"/>
      <c r="F28" s="11">
        <f>SUM(E28)</f>
        <v>0</v>
      </c>
    </row>
    <row r="29" spans="1:6" ht="24.75" customHeight="1">
      <c r="A29" s="4"/>
      <c r="B29" s="4"/>
      <c r="C29" s="4"/>
      <c r="D29" s="222"/>
      <c r="E29" s="11"/>
      <c r="F29" s="11"/>
    </row>
    <row r="30" spans="1:6" ht="24.75" customHeight="1">
      <c r="A30" s="4"/>
      <c r="B30" s="4"/>
      <c r="C30" s="4"/>
      <c r="D30" s="222"/>
      <c r="E30" s="11"/>
      <c r="F30" s="11"/>
    </row>
    <row r="31" spans="1:6" ht="24.75" customHeight="1">
      <c r="A31" s="4"/>
      <c r="B31" s="4"/>
      <c r="C31" s="4"/>
      <c r="D31" s="222"/>
      <c r="E31" s="11"/>
      <c r="F31" s="11"/>
    </row>
    <row r="32" spans="1:6" ht="24.75" customHeight="1">
      <c r="A32" s="4"/>
      <c r="B32" s="4"/>
      <c r="C32" s="4"/>
      <c r="D32" s="222"/>
      <c r="E32" s="11"/>
      <c r="F32" s="11"/>
    </row>
    <row r="33" spans="1:6" ht="24.75" customHeight="1">
      <c r="A33" s="4"/>
      <c r="B33" s="4"/>
      <c r="C33" s="4"/>
      <c r="D33" s="222"/>
      <c r="E33" s="11"/>
      <c r="F33" s="11"/>
    </row>
    <row r="34" spans="1:6" ht="24.75" customHeight="1">
      <c r="A34" s="4"/>
      <c r="B34" s="4"/>
      <c r="C34" s="4"/>
      <c r="D34" s="222"/>
      <c r="E34" s="11"/>
      <c r="F34" s="11"/>
    </row>
    <row r="35" spans="1:6" ht="24.75" customHeight="1">
      <c r="A35" s="4"/>
      <c r="B35" s="4"/>
      <c r="C35" s="4"/>
      <c r="D35" s="222"/>
      <c r="E35" s="11"/>
      <c r="F35" s="11"/>
    </row>
    <row r="36" spans="1:6" ht="24.75" customHeight="1">
      <c r="A36" s="10"/>
      <c r="B36" s="10"/>
      <c r="C36" s="10"/>
      <c r="D36" s="223"/>
      <c r="E36" s="12"/>
      <c r="F36" s="12"/>
    </row>
    <row r="37" spans="1:6" ht="24.75" customHeight="1" thickBot="1">
      <c r="A37" s="459" t="s">
        <v>3</v>
      </c>
      <c r="B37" s="460"/>
      <c r="C37" s="461"/>
      <c r="D37" s="224"/>
      <c r="E37" s="226">
        <f>SUM(E27:E36)</f>
        <v>39562960</v>
      </c>
      <c r="F37" s="226">
        <f>SUM(F27:F36)</f>
        <v>39562960</v>
      </c>
    </row>
    <row r="38" ht="24.75" customHeight="1" thickTop="1"/>
    <row r="39" spans="1:5" ht="24.75" customHeight="1">
      <c r="A39" s="2" t="s">
        <v>69</v>
      </c>
      <c r="B39" s="1" t="s">
        <v>150</v>
      </c>
      <c r="E39" s="14" t="s">
        <v>151</v>
      </c>
    </row>
    <row r="40" spans="2:5" ht="24.75" customHeight="1">
      <c r="B40" s="1" t="s">
        <v>620</v>
      </c>
      <c r="E40" s="14" t="s">
        <v>151</v>
      </c>
    </row>
  </sheetData>
  <sheetProtection/>
  <mergeCells count="8">
    <mergeCell ref="A25:F25"/>
    <mergeCell ref="A37:C37"/>
    <mergeCell ref="A1:F1"/>
    <mergeCell ref="A2:F2"/>
    <mergeCell ref="A3:F3"/>
    <mergeCell ref="A15:C15"/>
    <mergeCell ref="A23:F23"/>
    <mergeCell ref="A24:F24"/>
  </mergeCells>
  <printOptions/>
  <pageMargins left="0.5118110236220472" right="0.5118110236220472" top="0.7480314960629921" bottom="0.7480314960629921" header="0.31496062992125984" footer="0.31496062992125984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5.8515625" style="1" customWidth="1"/>
    <col min="2" max="2" width="19.7109375" style="1" customWidth="1"/>
    <col min="3" max="3" width="11.8515625" style="1" customWidth="1"/>
    <col min="4" max="4" width="14.57421875" style="31" customWidth="1"/>
    <col min="5" max="5" width="17.140625" style="14" customWidth="1"/>
    <col min="6" max="6" width="16.140625" style="14" customWidth="1"/>
    <col min="7" max="7" width="15.8515625" style="14" customWidth="1"/>
    <col min="8" max="8" width="16.57421875" style="14" customWidth="1"/>
    <col min="9" max="16384" width="9.00390625" style="1" customWidth="1"/>
  </cols>
  <sheetData>
    <row r="1" spans="1:8" ht="24.75" customHeight="1">
      <c r="A1" s="305" t="s">
        <v>0</v>
      </c>
      <c r="B1" s="305"/>
      <c r="C1" s="305"/>
      <c r="D1" s="305"/>
      <c r="E1" s="305"/>
      <c r="F1" s="305"/>
      <c r="G1" s="305"/>
      <c r="H1" s="305"/>
    </row>
    <row r="2" spans="1:8" ht="24.75" customHeight="1">
      <c r="A2" s="305" t="s">
        <v>621</v>
      </c>
      <c r="B2" s="305"/>
      <c r="C2" s="305"/>
      <c r="D2" s="305"/>
      <c r="E2" s="305"/>
      <c r="F2" s="305"/>
      <c r="G2" s="305"/>
      <c r="H2" s="305"/>
    </row>
    <row r="3" spans="1:8" ht="24.75" customHeight="1">
      <c r="A3" s="305" t="s">
        <v>649</v>
      </c>
      <c r="B3" s="305"/>
      <c r="C3" s="305"/>
      <c r="D3" s="305"/>
      <c r="E3" s="305"/>
      <c r="F3" s="305"/>
      <c r="G3" s="305"/>
      <c r="H3" s="305"/>
    </row>
    <row r="4" spans="1:8" s="230" customFormat="1" ht="46.5" customHeight="1">
      <c r="A4" s="227" t="s">
        <v>618</v>
      </c>
      <c r="B4" s="227" t="s">
        <v>55</v>
      </c>
      <c r="C4" s="227" t="s">
        <v>52</v>
      </c>
      <c r="D4" s="228" t="s">
        <v>1</v>
      </c>
      <c r="E4" s="229" t="s">
        <v>152</v>
      </c>
      <c r="F4" s="229" t="s">
        <v>153</v>
      </c>
      <c r="G4" s="229" t="s">
        <v>154</v>
      </c>
      <c r="H4" s="229" t="s">
        <v>3</v>
      </c>
    </row>
    <row r="5" spans="1:8" ht="24.75" customHeight="1">
      <c r="A5" s="6" t="s">
        <v>622</v>
      </c>
      <c r="B5" s="6" t="s">
        <v>20</v>
      </c>
      <c r="C5" s="6" t="s">
        <v>619</v>
      </c>
      <c r="D5" s="221">
        <f>H25</f>
        <v>4260000</v>
      </c>
      <c r="E5" s="221">
        <v>4259079</v>
      </c>
      <c r="F5" s="225">
        <v>0</v>
      </c>
      <c r="G5" s="225">
        <v>0</v>
      </c>
      <c r="H5" s="225">
        <f>SUM(E5:G5)</f>
        <v>4259079</v>
      </c>
    </row>
    <row r="6" spans="1:8" ht="24.75" customHeight="1">
      <c r="A6" s="4"/>
      <c r="B6" s="4" t="s">
        <v>21</v>
      </c>
      <c r="C6" s="6" t="s">
        <v>619</v>
      </c>
      <c r="D6" s="221">
        <f aca="true" t="shared" si="0" ref="D6:D14">H26</f>
        <v>11729430</v>
      </c>
      <c r="E6" s="11">
        <v>5308533</v>
      </c>
      <c r="F6" s="11">
        <v>1757355.93</v>
      </c>
      <c r="G6" s="11">
        <v>4645312</v>
      </c>
      <c r="H6" s="225">
        <f aca="true" t="shared" si="1" ref="H6:H14">SUM(E6:G6)</f>
        <v>11711200.93</v>
      </c>
    </row>
    <row r="7" spans="1:8" ht="24.75" customHeight="1">
      <c r="A7" s="4" t="s">
        <v>623</v>
      </c>
      <c r="B7" s="4" t="s">
        <v>22</v>
      </c>
      <c r="C7" s="6" t="s">
        <v>619</v>
      </c>
      <c r="D7" s="221">
        <f t="shared" si="0"/>
        <v>421900</v>
      </c>
      <c r="E7" s="11">
        <v>142700</v>
      </c>
      <c r="F7" s="11">
        <v>66700</v>
      </c>
      <c r="G7" s="11">
        <v>196631</v>
      </c>
      <c r="H7" s="225">
        <f t="shared" si="1"/>
        <v>406031</v>
      </c>
    </row>
    <row r="8" spans="1:8" ht="24.75" customHeight="1">
      <c r="A8" s="4"/>
      <c r="B8" s="4" t="s">
        <v>23</v>
      </c>
      <c r="C8" s="6" t="s">
        <v>619</v>
      </c>
      <c r="D8" s="221">
        <f t="shared" si="0"/>
        <v>1737120</v>
      </c>
      <c r="E8" s="11">
        <f>1015991.65+36000</f>
        <v>1051991.65</v>
      </c>
      <c r="F8" s="11">
        <v>282398.53</v>
      </c>
      <c r="G8" s="11">
        <v>326175</v>
      </c>
      <c r="H8" s="225">
        <f t="shared" si="1"/>
        <v>1660565.18</v>
      </c>
    </row>
    <row r="9" spans="1:8" ht="24.75" customHeight="1">
      <c r="A9" s="4"/>
      <c r="B9" s="4" t="s">
        <v>24</v>
      </c>
      <c r="C9" s="6" t="s">
        <v>619</v>
      </c>
      <c r="D9" s="221">
        <f t="shared" si="0"/>
        <v>1235800</v>
      </c>
      <c r="E9" s="11">
        <v>692143.59</v>
      </c>
      <c r="F9" s="11">
        <v>243821.42</v>
      </c>
      <c r="G9" s="11">
        <v>251523.91</v>
      </c>
      <c r="H9" s="225">
        <f t="shared" si="1"/>
        <v>1187488.92</v>
      </c>
    </row>
    <row r="10" spans="1:8" ht="24.75" customHeight="1">
      <c r="A10" s="4"/>
      <c r="B10" s="4" t="s">
        <v>25</v>
      </c>
      <c r="C10" s="6" t="s">
        <v>619</v>
      </c>
      <c r="D10" s="221">
        <f t="shared" si="0"/>
        <v>1704570</v>
      </c>
      <c r="E10" s="11">
        <v>1596845.29</v>
      </c>
      <c r="F10" s="11">
        <v>22843.97</v>
      </c>
      <c r="G10" s="11">
        <v>49018.92</v>
      </c>
      <c r="H10" s="225">
        <f t="shared" si="1"/>
        <v>1668708.18</v>
      </c>
    </row>
    <row r="11" spans="1:8" ht="24.75" customHeight="1">
      <c r="A11" s="4" t="s">
        <v>624</v>
      </c>
      <c r="B11" s="4" t="s">
        <v>26</v>
      </c>
      <c r="C11" s="6" t="s">
        <v>619</v>
      </c>
      <c r="D11" s="221">
        <f t="shared" si="0"/>
        <v>407100</v>
      </c>
      <c r="E11" s="11">
        <f>117600+40000</f>
        <v>157600</v>
      </c>
      <c r="F11" s="11">
        <f>45303+105700</f>
        <v>151003</v>
      </c>
      <c r="G11" s="11">
        <f>59100</f>
        <v>59100</v>
      </c>
      <c r="H11" s="225">
        <f t="shared" si="1"/>
        <v>367703</v>
      </c>
    </row>
    <row r="12" spans="1:8" ht="24.75" customHeight="1">
      <c r="A12" s="4"/>
      <c r="B12" s="4" t="s">
        <v>27</v>
      </c>
      <c r="C12" s="6" t="s">
        <v>619</v>
      </c>
      <c r="D12" s="221">
        <f t="shared" si="0"/>
        <v>2000</v>
      </c>
      <c r="E12" s="11">
        <v>0</v>
      </c>
      <c r="F12" s="11">
        <v>0</v>
      </c>
      <c r="G12" s="11">
        <v>0</v>
      </c>
      <c r="H12" s="225">
        <f t="shared" si="1"/>
        <v>0</v>
      </c>
    </row>
    <row r="13" spans="1:8" ht="24.75" customHeight="1">
      <c r="A13" s="4" t="s">
        <v>625</v>
      </c>
      <c r="B13" s="4" t="s">
        <v>626</v>
      </c>
      <c r="C13" s="6" t="s">
        <v>619</v>
      </c>
      <c r="D13" s="221">
        <f t="shared" si="0"/>
        <v>0</v>
      </c>
      <c r="E13" s="11">
        <v>0</v>
      </c>
      <c r="F13" s="11">
        <v>0</v>
      </c>
      <c r="G13" s="11">
        <v>0</v>
      </c>
      <c r="H13" s="225">
        <f t="shared" si="1"/>
        <v>0</v>
      </c>
    </row>
    <row r="14" spans="1:8" ht="24.75" customHeight="1">
      <c r="A14" s="10" t="s">
        <v>627</v>
      </c>
      <c r="B14" s="10" t="s">
        <v>28</v>
      </c>
      <c r="C14" s="6" t="s">
        <v>619</v>
      </c>
      <c r="D14" s="221">
        <f t="shared" si="0"/>
        <v>0</v>
      </c>
      <c r="E14" s="12">
        <v>0</v>
      </c>
      <c r="F14" s="12">
        <v>0</v>
      </c>
      <c r="G14" s="12">
        <v>0</v>
      </c>
      <c r="H14" s="225">
        <f t="shared" si="1"/>
        <v>0</v>
      </c>
    </row>
    <row r="15" spans="1:8" ht="24.75" customHeight="1" thickBot="1">
      <c r="A15" s="459" t="s">
        <v>3</v>
      </c>
      <c r="B15" s="460"/>
      <c r="C15" s="461"/>
      <c r="D15" s="224">
        <f>SUM(D5:D14)</f>
        <v>21497920</v>
      </c>
      <c r="E15" s="226">
        <f>SUM(E5:E14)</f>
        <v>13208892.530000001</v>
      </c>
      <c r="F15" s="226">
        <f>SUM(F5:F14)</f>
        <v>2524122.85</v>
      </c>
      <c r="G15" s="226">
        <f>SUM(G5:G14)</f>
        <v>5527760.83</v>
      </c>
      <c r="H15" s="226">
        <f>SUM(H5:H14)</f>
        <v>21260776.21</v>
      </c>
    </row>
    <row r="16" ht="24.75" customHeight="1" thickTop="1"/>
    <row r="17" ht="24.75" customHeight="1"/>
    <row r="18" ht="24.75" customHeight="1"/>
    <row r="19" spans="1:5" ht="24.75" customHeight="1">
      <c r="A19" s="2" t="s">
        <v>69</v>
      </c>
      <c r="B19" s="1" t="s">
        <v>150</v>
      </c>
      <c r="D19" s="31">
        <f>H15</f>
        <v>21260776.21</v>
      </c>
      <c r="E19" s="14" t="s">
        <v>151</v>
      </c>
    </row>
    <row r="20" spans="2:5" ht="24.75" customHeight="1">
      <c r="B20" s="1" t="s">
        <v>620</v>
      </c>
      <c r="D20" s="31">
        <v>0</v>
      </c>
      <c r="E20" s="14" t="s">
        <v>151</v>
      </c>
    </row>
    <row r="21" spans="1:8" ht="24.75" customHeight="1">
      <c r="A21" s="462" t="s">
        <v>1</v>
      </c>
      <c r="B21" s="462"/>
      <c r="C21" s="462"/>
      <c r="D21" s="462"/>
      <c r="E21" s="462"/>
      <c r="F21" s="462"/>
      <c r="G21" s="462"/>
      <c r="H21" s="462"/>
    </row>
    <row r="22" spans="1:8" ht="24.75" customHeight="1">
      <c r="A22" s="305" t="s">
        <v>621</v>
      </c>
      <c r="B22" s="305"/>
      <c r="C22" s="305"/>
      <c r="D22" s="305"/>
      <c r="E22" s="305"/>
      <c r="F22" s="305"/>
      <c r="G22" s="305"/>
      <c r="H22" s="305"/>
    </row>
    <row r="23" spans="1:8" ht="24.75" customHeight="1">
      <c r="A23" s="305" t="s">
        <v>649</v>
      </c>
      <c r="B23" s="305"/>
      <c r="C23" s="305"/>
      <c r="D23" s="305"/>
      <c r="E23" s="305"/>
      <c r="F23" s="305"/>
      <c r="G23" s="305"/>
      <c r="H23" s="305"/>
    </row>
    <row r="24" spans="1:8" s="230" customFormat="1" ht="46.5" customHeight="1">
      <c r="A24" s="227" t="s">
        <v>618</v>
      </c>
      <c r="B24" s="227" t="s">
        <v>55</v>
      </c>
      <c r="C24" s="227" t="s">
        <v>52</v>
      </c>
      <c r="D24" s="228" t="s">
        <v>1</v>
      </c>
      <c r="E24" s="229" t="s">
        <v>152</v>
      </c>
      <c r="F24" s="229" t="s">
        <v>153</v>
      </c>
      <c r="G24" s="229" t="s">
        <v>154</v>
      </c>
      <c r="H24" s="229" t="s">
        <v>3</v>
      </c>
    </row>
    <row r="25" spans="1:8" ht="24.75" customHeight="1">
      <c r="A25" s="6" t="s">
        <v>622</v>
      </c>
      <c r="B25" s="6" t="s">
        <v>20</v>
      </c>
      <c r="C25" s="6" t="s">
        <v>619</v>
      </c>
      <c r="D25" s="221"/>
      <c r="E25" s="225">
        <v>4260000</v>
      </c>
      <c r="F25" s="225"/>
      <c r="G25" s="225"/>
      <c r="H25" s="225">
        <f>SUM(E25:G25)</f>
        <v>4260000</v>
      </c>
    </row>
    <row r="26" spans="1:8" ht="24.75" customHeight="1">
      <c r="A26" s="4"/>
      <c r="B26" s="4" t="s">
        <v>21</v>
      </c>
      <c r="C26" s="6" t="s">
        <v>619</v>
      </c>
      <c r="D26" s="222"/>
      <c r="E26" s="11">
        <v>5312990</v>
      </c>
      <c r="F26" s="11">
        <v>1764000</v>
      </c>
      <c r="G26" s="11">
        <v>4652440</v>
      </c>
      <c r="H26" s="225">
        <f aca="true" t="shared" si="2" ref="H26:H34">SUM(E26:G26)</f>
        <v>11729430</v>
      </c>
    </row>
    <row r="27" spans="1:8" ht="24.75" customHeight="1">
      <c r="A27" s="4" t="s">
        <v>623</v>
      </c>
      <c r="B27" s="4" t="s">
        <v>22</v>
      </c>
      <c r="C27" s="6" t="s">
        <v>619</v>
      </c>
      <c r="D27" s="222"/>
      <c r="E27" s="11">
        <v>147900</v>
      </c>
      <c r="F27" s="11">
        <v>68000</v>
      </c>
      <c r="G27" s="11">
        <v>206000</v>
      </c>
      <c r="H27" s="225">
        <f t="shared" si="2"/>
        <v>421900</v>
      </c>
    </row>
    <row r="28" spans="1:8" ht="24.75" customHeight="1">
      <c r="A28" s="4"/>
      <c r="B28" s="4" t="s">
        <v>23</v>
      </c>
      <c r="C28" s="6" t="s">
        <v>619</v>
      </c>
      <c r="D28" s="222"/>
      <c r="E28" s="11">
        <v>1100000</v>
      </c>
      <c r="F28" s="11">
        <v>298000</v>
      </c>
      <c r="G28" s="11">
        <v>339120</v>
      </c>
      <c r="H28" s="225">
        <f t="shared" si="2"/>
        <v>1737120</v>
      </c>
    </row>
    <row r="29" spans="1:8" ht="24.75" customHeight="1">
      <c r="A29" s="4"/>
      <c r="B29" s="4" t="s">
        <v>24</v>
      </c>
      <c r="C29" s="6" t="s">
        <v>619</v>
      </c>
      <c r="D29" s="222"/>
      <c r="E29" s="11">
        <v>718000</v>
      </c>
      <c r="F29" s="11">
        <v>250800</v>
      </c>
      <c r="G29" s="11">
        <v>267000</v>
      </c>
      <c r="H29" s="225">
        <f t="shared" si="2"/>
        <v>1235800</v>
      </c>
    </row>
    <row r="30" spans="1:8" ht="24.75" customHeight="1">
      <c r="A30" s="4"/>
      <c r="B30" s="4" t="s">
        <v>25</v>
      </c>
      <c r="C30" s="6" t="s">
        <v>619</v>
      </c>
      <c r="D30" s="222"/>
      <c r="E30" s="11">
        <v>1627570</v>
      </c>
      <c r="F30" s="11">
        <v>25000</v>
      </c>
      <c r="G30" s="11">
        <v>52000</v>
      </c>
      <c r="H30" s="225">
        <f t="shared" si="2"/>
        <v>1704570</v>
      </c>
    </row>
    <row r="31" spans="1:8" ht="24.75" customHeight="1">
      <c r="A31" s="4" t="s">
        <v>624</v>
      </c>
      <c r="B31" s="4" t="s">
        <v>26</v>
      </c>
      <c r="C31" s="6" t="s">
        <v>619</v>
      </c>
      <c r="D31" s="222"/>
      <c r="E31" s="11">
        <v>191600</v>
      </c>
      <c r="F31" s="11">
        <v>156400</v>
      </c>
      <c r="G31" s="11">
        <v>59100</v>
      </c>
      <c r="H31" s="225">
        <f t="shared" si="2"/>
        <v>407100</v>
      </c>
    </row>
    <row r="32" spans="1:8" ht="24.75" customHeight="1">
      <c r="A32" s="4"/>
      <c r="B32" s="4" t="s">
        <v>27</v>
      </c>
      <c r="C32" s="6" t="s">
        <v>619</v>
      </c>
      <c r="D32" s="222"/>
      <c r="E32" s="11">
        <v>0</v>
      </c>
      <c r="F32" s="11">
        <v>0</v>
      </c>
      <c r="G32" s="11">
        <v>2000</v>
      </c>
      <c r="H32" s="225">
        <f t="shared" si="2"/>
        <v>2000</v>
      </c>
    </row>
    <row r="33" spans="1:8" ht="24.75" customHeight="1">
      <c r="A33" s="4" t="s">
        <v>625</v>
      </c>
      <c r="B33" s="4" t="s">
        <v>626</v>
      </c>
      <c r="C33" s="6" t="s">
        <v>619</v>
      </c>
      <c r="D33" s="222"/>
      <c r="E33" s="11">
        <v>0</v>
      </c>
      <c r="F33" s="11">
        <v>0</v>
      </c>
      <c r="G33" s="11"/>
      <c r="H33" s="225">
        <f t="shared" si="2"/>
        <v>0</v>
      </c>
    </row>
    <row r="34" spans="1:8" ht="24.75" customHeight="1">
      <c r="A34" s="10" t="s">
        <v>627</v>
      </c>
      <c r="B34" s="10" t="s">
        <v>28</v>
      </c>
      <c r="C34" s="6" t="s">
        <v>619</v>
      </c>
      <c r="D34" s="223"/>
      <c r="E34" s="12">
        <v>0</v>
      </c>
      <c r="F34" s="12">
        <v>0</v>
      </c>
      <c r="G34" s="12">
        <v>0</v>
      </c>
      <c r="H34" s="225">
        <f t="shared" si="2"/>
        <v>0</v>
      </c>
    </row>
    <row r="35" spans="1:8" ht="24.75" customHeight="1" thickBot="1">
      <c r="A35" s="459" t="s">
        <v>3</v>
      </c>
      <c r="B35" s="460"/>
      <c r="C35" s="461"/>
      <c r="D35" s="224"/>
      <c r="E35" s="226">
        <f>SUM(E25:E34)</f>
        <v>13358060</v>
      </c>
      <c r="F35" s="226">
        <f>SUM(F25:F34)</f>
        <v>2562200</v>
      </c>
      <c r="G35" s="226">
        <f>SUM(G25:G34)</f>
        <v>5577660</v>
      </c>
      <c r="H35" s="226">
        <f>SUM(H25:H34)</f>
        <v>21497920</v>
      </c>
    </row>
    <row r="36" ht="24.75" customHeight="1" thickTop="1"/>
    <row r="37" spans="1:5" ht="24.75" customHeight="1">
      <c r="A37" s="2" t="s">
        <v>69</v>
      </c>
      <c r="B37" s="1" t="s">
        <v>150</v>
      </c>
      <c r="E37" s="14" t="s">
        <v>151</v>
      </c>
    </row>
    <row r="38" spans="2:5" ht="24.75" customHeight="1">
      <c r="B38" s="1" t="s">
        <v>620</v>
      </c>
      <c r="D38" s="31">
        <v>0</v>
      </c>
      <c r="E38" s="14" t="s">
        <v>151</v>
      </c>
    </row>
  </sheetData>
  <sheetProtection/>
  <mergeCells count="8">
    <mergeCell ref="A23:H23"/>
    <mergeCell ref="A35:C35"/>
    <mergeCell ref="A1:H1"/>
    <mergeCell ref="A2:H2"/>
    <mergeCell ref="A3:H3"/>
    <mergeCell ref="A15:C15"/>
    <mergeCell ref="A21:H21"/>
    <mergeCell ref="A22:H22"/>
  </mergeCells>
  <printOptions/>
  <pageMargins left="0.5118110236220472" right="0.5118110236220472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34">
      <selection activeCell="H41" sqref="H41"/>
    </sheetView>
  </sheetViews>
  <sheetFormatPr defaultColWidth="9.140625" defaultRowHeight="15"/>
  <cols>
    <col min="1" max="1" width="3.57421875" style="1" customWidth="1"/>
    <col min="2" max="8" width="9.00390625" style="1" customWidth="1"/>
    <col min="9" max="9" width="11.7109375" style="1" customWidth="1"/>
    <col min="10" max="10" width="13.421875" style="1" customWidth="1"/>
    <col min="11" max="16384" width="9.00390625" style="1" customWidth="1"/>
  </cols>
  <sheetData>
    <row r="1" spans="1:9" ht="21">
      <c r="A1" s="306" t="s">
        <v>0</v>
      </c>
      <c r="B1" s="306"/>
      <c r="C1" s="306"/>
      <c r="D1" s="306"/>
      <c r="E1" s="306"/>
      <c r="F1" s="306"/>
      <c r="G1" s="306"/>
      <c r="H1" s="306"/>
      <c r="I1" s="306"/>
    </row>
    <row r="2" spans="1:9" ht="21">
      <c r="A2" s="306" t="s">
        <v>51</v>
      </c>
      <c r="B2" s="306"/>
      <c r="C2" s="306"/>
      <c r="D2" s="306"/>
      <c r="E2" s="306"/>
      <c r="F2" s="306"/>
      <c r="G2" s="306"/>
      <c r="H2" s="306"/>
      <c r="I2" s="306"/>
    </row>
    <row r="3" spans="1:9" ht="21">
      <c r="A3" s="306" t="s">
        <v>519</v>
      </c>
      <c r="B3" s="306"/>
      <c r="C3" s="306"/>
      <c r="D3" s="306"/>
      <c r="E3" s="306"/>
      <c r="F3" s="306"/>
      <c r="G3" s="306"/>
      <c r="H3" s="306"/>
      <c r="I3" s="306"/>
    </row>
    <row r="5" ht="21">
      <c r="B5" s="1" t="s">
        <v>357</v>
      </c>
    </row>
    <row r="6" ht="21">
      <c r="C6" s="1" t="s">
        <v>358</v>
      </c>
    </row>
    <row r="7" ht="21">
      <c r="B7" s="128" t="s">
        <v>511</v>
      </c>
    </row>
    <row r="8" ht="21">
      <c r="B8" s="128" t="s">
        <v>509</v>
      </c>
    </row>
    <row r="9" ht="21">
      <c r="B9" s="128" t="s">
        <v>510</v>
      </c>
    </row>
    <row r="10" ht="21">
      <c r="B10" s="1" t="s">
        <v>359</v>
      </c>
    </row>
    <row r="11" ht="21">
      <c r="B11" s="1" t="s">
        <v>513</v>
      </c>
    </row>
    <row r="12" ht="21">
      <c r="B12" s="1" t="s">
        <v>512</v>
      </c>
    </row>
    <row r="13" ht="21">
      <c r="B13" s="1" t="s">
        <v>360</v>
      </c>
    </row>
    <row r="14" ht="21">
      <c r="C14" s="1" t="s">
        <v>491</v>
      </c>
    </row>
    <row r="15" ht="21">
      <c r="B15" s="1" t="s">
        <v>361</v>
      </c>
    </row>
    <row r="16" ht="21">
      <c r="C16" s="1" t="s">
        <v>492</v>
      </c>
    </row>
    <row r="17" ht="21">
      <c r="C17" s="1" t="s">
        <v>493</v>
      </c>
    </row>
    <row r="18" ht="21">
      <c r="C18" s="1" t="s">
        <v>494</v>
      </c>
    </row>
    <row r="19" ht="21">
      <c r="C19" s="1" t="s">
        <v>495</v>
      </c>
    </row>
    <row r="20" ht="21">
      <c r="C20" s="1" t="s">
        <v>362</v>
      </c>
    </row>
    <row r="21" ht="21">
      <c r="C21" s="1" t="s">
        <v>496</v>
      </c>
    </row>
    <row r="22" ht="21">
      <c r="C22" s="1" t="s">
        <v>497</v>
      </c>
    </row>
    <row r="23" ht="21">
      <c r="C23" s="1" t="s">
        <v>498</v>
      </c>
    </row>
    <row r="24" ht="21">
      <c r="C24" s="1" t="s">
        <v>499</v>
      </c>
    </row>
    <row r="25" ht="21">
      <c r="C25" s="1" t="s">
        <v>500</v>
      </c>
    </row>
    <row r="26" ht="21">
      <c r="C26" s="1" t="s">
        <v>501</v>
      </c>
    </row>
    <row r="27" ht="21">
      <c r="C27" s="1" t="s">
        <v>502</v>
      </c>
    </row>
    <row r="28" ht="21">
      <c r="C28" s="1" t="s">
        <v>503</v>
      </c>
    </row>
    <row r="29" ht="21">
      <c r="C29" s="1" t="s">
        <v>504</v>
      </c>
    </row>
    <row r="30" ht="21">
      <c r="C30" s="1" t="s">
        <v>505</v>
      </c>
    </row>
    <row r="31" ht="21">
      <c r="C31" s="1" t="s">
        <v>506</v>
      </c>
    </row>
    <row r="32" ht="21">
      <c r="C32" s="1" t="s">
        <v>507</v>
      </c>
    </row>
    <row r="33" ht="21">
      <c r="C33" s="1" t="s">
        <v>363</v>
      </c>
    </row>
    <row r="34" ht="21">
      <c r="C34" s="1" t="s">
        <v>508</v>
      </c>
    </row>
    <row r="41" ht="21">
      <c r="B41" s="1" t="s">
        <v>364</v>
      </c>
    </row>
    <row r="42" ht="21">
      <c r="B42" s="1" t="s">
        <v>365</v>
      </c>
    </row>
    <row r="43" ht="21">
      <c r="B43" s="1" t="s">
        <v>366</v>
      </c>
    </row>
    <row r="44" ht="21">
      <c r="B44" s="1" t="s">
        <v>367</v>
      </c>
    </row>
    <row r="45" ht="21">
      <c r="B45" s="1" t="s">
        <v>518</v>
      </c>
    </row>
    <row r="46" ht="21">
      <c r="B46" s="1" t="s">
        <v>368</v>
      </c>
    </row>
    <row r="47" ht="21">
      <c r="C47" s="1" t="s">
        <v>369</v>
      </c>
    </row>
    <row r="48" ht="21">
      <c r="B48" s="1" t="s">
        <v>370</v>
      </c>
    </row>
    <row r="49" ht="21">
      <c r="B49" s="1" t="s">
        <v>371</v>
      </c>
    </row>
    <row r="50" ht="21">
      <c r="C50" s="1" t="s">
        <v>372</v>
      </c>
    </row>
    <row r="51" ht="21">
      <c r="C51" s="1" t="s">
        <v>373</v>
      </c>
    </row>
    <row r="52" ht="21">
      <c r="B52" s="1" t="s">
        <v>374</v>
      </c>
    </row>
    <row r="53" ht="21">
      <c r="B53" s="1" t="s">
        <v>375</v>
      </c>
    </row>
    <row r="54" ht="21">
      <c r="B54" s="1" t="s">
        <v>376</v>
      </c>
    </row>
    <row r="55" ht="21">
      <c r="C55" s="1" t="s">
        <v>377</v>
      </c>
    </row>
    <row r="56" ht="21">
      <c r="C56" s="1" t="s">
        <v>378</v>
      </c>
    </row>
    <row r="57" ht="21">
      <c r="C57" s="1" t="s">
        <v>379</v>
      </c>
    </row>
    <row r="58" ht="21">
      <c r="B58" s="1" t="s">
        <v>380</v>
      </c>
    </row>
    <row r="59" ht="21">
      <c r="C59" s="1" t="s">
        <v>381</v>
      </c>
    </row>
    <row r="60" ht="21">
      <c r="C60" s="1" t="s">
        <v>382</v>
      </c>
    </row>
    <row r="61" ht="21">
      <c r="C61" s="1" t="s">
        <v>383</v>
      </c>
    </row>
    <row r="62" ht="21">
      <c r="C62" s="1" t="s">
        <v>384</v>
      </c>
    </row>
    <row r="63" ht="21">
      <c r="B63" s="1" t="s">
        <v>385</v>
      </c>
    </row>
    <row r="64" ht="21">
      <c r="C64" s="1" t="s">
        <v>386</v>
      </c>
    </row>
    <row r="65" ht="21">
      <c r="C65" s="1" t="s">
        <v>387</v>
      </c>
    </row>
    <row r="66" ht="21">
      <c r="B66" s="1" t="s">
        <v>388</v>
      </c>
    </row>
    <row r="67" ht="21">
      <c r="B67" s="1" t="s">
        <v>389</v>
      </c>
    </row>
    <row r="68" ht="21">
      <c r="B68" s="1" t="s">
        <v>390</v>
      </c>
    </row>
    <row r="69" ht="21">
      <c r="B69" s="1" t="s">
        <v>391</v>
      </c>
    </row>
    <row r="70" ht="21">
      <c r="C70" s="1" t="s">
        <v>392</v>
      </c>
    </row>
    <row r="71" ht="21">
      <c r="B71" s="1" t="s">
        <v>393</v>
      </c>
    </row>
    <row r="72" ht="21">
      <c r="C72" s="1" t="s">
        <v>394</v>
      </c>
    </row>
    <row r="79" ht="21">
      <c r="C79" s="1" t="s">
        <v>395</v>
      </c>
    </row>
    <row r="80" ht="21">
      <c r="B80" s="1" t="s">
        <v>396</v>
      </c>
    </row>
    <row r="81" ht="21">
      <c r="C81" s="1" t="s">
        <v>397</v>
      </c>
    </row>
    <row r="82" ht="21">
      <c r="B82" s="1" t="s">
        <v>398</v>
      </c>
    </row>
    <row r="83" ht="21">
      <c r="B83" s="1" t="s">
        <v>399</v>
      </c>
    </row>
    <row r="84" ht="21">
      <c r="C84" s="1" t="s">
        <v>716</v>
      </c>
    </row>
    <row r="85" ht="21">
      <c r="C85" s="1" t="s">
        <v>400</v>
      </c>
    </row>
    <row r="86" ht="21">
      <c r="B86" s="1" t="s">
        <v>401</v>
      </c>
    </row>
    <row r="87" ht="21">
      <c r="C87" s="1" t="s">
        <v>402</v>
      </c>
    </row>
    <row r="88" ht="21">
      <c r="B88" s="1" t="s">
        <v>403</v>
      </c>
    </row>
    <row r="89" ht="21">
      <c r="C89" s="1" t="s">
        <v>404</v>
      </c>
    </row>
    <row r="90" ht="21">
      <c r="B90" s="1" t="s">
        <v>405</v>
      </c>
    </row>
    <row r="91" ht="21">
      <c r="C91" s="1" t="s">
        <v>406</v>
      </c>
    </row>
  </sheetData>
  <sheetProtection/>
  <mergeCells count="3">
    <mergeCell ref="A1:I1"/>
    <mergeCell ref="A2:I2"/>
    <mergeCell ref="A3:I3"/>
  </mergeCells>
  <printOptions/>
  <pageMargins left="0.3937007874015748" right="0" top="0.15748031496062992" bottom="0" header="0.31496062992125984" footer="0.31496062992125984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4.421875" style="1" customWidth="1"/>
    <col min="2" max="2" width="20.00390625" style="1" customWidth="1"/>
    <col min="3" max="3" width="11.57421875" style="1" customWidth="1"/>
    <col min="4" max="4" width="14.421875" style="128" customWidth="1"/>
    <col min="5" max="5" width="18.28125" style="14" customWidth="1"/>
    <col min="6" max="6" width="13.421875" style="14" customWidth="1"/>
    <col min="7" max="7" width="18.57421875" style="14" customWidth="1"/>
    <col min="8" max="8" width="16.57421875" style="14" customWidth="1"/>
    <col min="9" max="16384" width="9.00390625" style="1" customWidth="1"/>
  </cols>
  <sheetData>
    <row r="1" spans="1:8" ht="24.75" customHeight="1">
      <c r="A1" s="305" t="s">
        <v>0</v>
      </c>
      <c r="B1" s="305"/>
      <c r="C1" s="305"/>
      <c r="D1" s="305"/>
      <c r="E1" s="305"/>
      <c r="F1" s="305"/>
      <c r="G1" s="305"/>
      <c r="H1" s="305"/>
    </row>
    <row r="2" spans="1:8" ht="24.75" customHeight="1">
      <c r="A2" s="305" t="s">
        <v>628</v>
      </c>
      <c r="B2" s="305"/>
      <c r="C2" s="305"/>
      <c r="D2" s="305"/>
      <c r="E2" s="305"/>
      <c r="F2" s="305"/>
      <c r="G2" s="305"/>
      <c r="H2" s="305"/>
    </row>
    <row r="3" spans="1:8" ht="24.75" customHeight="1">
      <c r="A3" s="305" t="s">
        <v>649</v>
      </c>
      <c r="B3" s="305"/>
      <c r="C3" s="305"/>
      <c r="D3" s="305"/>
      <c r="E3" s="305"/>
      <c r="F3" s="305"/>
      <c r="G3" s="305"/>
      <c r="H3" s="305"/>
    </row>
    <row r="4" spans="1:8" s="232" customFormat="1" ht="62.25" customHeight="1">
      <c r="A4" s="152" t="s">
        <v>618</v>
      </c>
      <c r="B4" s="152" t="s">
        <v>55</v>
      </c>
      <c r="C4" s="152" t="s">
        <v>52</v>
      </c>
      <c r="D4" s="231" t="s">
        <v>1</v>
      </c>
      <c r="E4" s="229" t="s">
        <v>629</v>
      </c>
      <c r="F4" s="153" t="s">
        <v>630</v>
      </c>
      <c r="G4" s="229" t="s">
        <v>631</v>
      </c>
      <c r="H4" s="153" t="s">
        <v>3</v>
      </c>
    </row>
    <row r="5" spans="1:8" ht="24.75" customHeight="1">
      <c r="A5" s="6" t="s">
        <v>622</v>
      </c>
      <c r="B5" s="6" t="s">
        <v>20</v>
      </c>
      <c r="C5" s="6" t="s">
        <v>619</v>
      </c>
      <c r="D5" s="233">
        <f>H25</f>
        <v>0</v>
      </c>
      <c r="E5" s="225">
        <v>0</v>
      </c>
      <c r="F5" s="225">
        <v>0</v>
      </c>
      <c r="G5" s="225">
        <v>0</v>
      </c>
      <c r="H5" s="225">
        <f>SUM(E5:G5)</f>
        <v>0</v>
      </c>
    </row>
    <row r="6" spans="1:8" ht="24.75" customHeight="1">
      <c r="A6" s="4"/>
      <c r="B6" s="4" t="s">
        <v>21</v>
      </c>
      <c r="C6" s="6" t="s">
        <v>619</v>
      </c>
      <c r="D6" s="222">
        <f>H26</f>
        <v>4874490</v>
      </c>
      <c r="E6" s="225">
        <v>0</v>
      </c>
      <c r="F6" s="225">
        <v>0</v>
      </c>
      <c r="G6" s="11">
        <v>4847596</v>
      </c>
      <c r="H6" s="225">
        <f aca="true" t="shared" si="0" ref="H6:H14">SUM(E6:G6)</f>
        <v>4847596</v>
      </c>
    </row>
    <row r="7" spans="1:8" ht="24.75" customHeight="1">
      <c r="A7" s="4" t="s">
        <v>623</v>
      </c>
      <c r="B7" s="4" t="s">
        <v>22</v>
      </c>
      <c r="C7" s="6" t="s">
        <v>619</v>
      </c>
      <c r="D7" s="222">
        <f aca="true" t="shared" si="1" ref="D7:D14">H27</f>
        <v>208100</v>
      </c>
      <c r="E7" s="225">
        <v>0</v>
      </c>
      <c r="F7" s="225">
        <v>0</v>
      </c>
      <c r="G7" s="11">
        <v>206840</v>
      </c>
      <c r="H7" s="225">
        <f t="shared" si="0"/>
        <v>206840</v>
      </c>
    </row>
    <row r="8" spans="1:8" ht="24.75" customHeight="1">
      <c r="A8" s="4"/>
      <c r="B8" s="4" t="s">
        <v>23</v>
      </c>
      <c r="C8" s="6" t="s">
        <v>619</v>
      </c>
      <c r="D8" s="222">
        <f t="shared" si="1"/>
        <v>133000</v>
      </c>
      <c r="E8" s="225">
        <v>0</v>
      </c>
      <c r="F8" s="225">
        <v>0</v>
      </c>
      <c r="G8" s="11">
        <v>127595.5</v>
      </c>
      <c r="H8" s="225">
        <f t="shared" si="0"/>
        <v>127595.5</v>
      </c>
    </row>
    <row r="9" spans="1:8" ht="24.75" customHeight="1">
      <c r="A9" s="4"/>
      <c r="B9" s="4" t="s">
        <v>24</v>
      </c>
      <c r="C9" s="6" t="s">
        <v>619</v>
      </c>
      <c r="D9" s="222">
        <f t="shared" si="1"/>
        <v>760300</v>
      </c>
      <c r="E9" s="225">
        <v>0</v>
      </c>
      <c r="F9" s="225">
        <v>0</v>
      </c>
      <c r="G9" s="11">
        <v>700972.49</v>
      </c>
      <c r="H9" s="225">
        <f t="shared" si="0"/>
        <v>700972.49</v>
      </c>
    </row>
    <row r="10" spans="1:8" ht="24.75" customHeight="1">
      <c r="A10" s="4"/>
      <c r="B10" s="4" t="s">
        <v>25</v>
      </c>
      <c r="C10" s="6" t="s">
        <v>619</v>
      </c>
      <c r="D10" s="222">
        <f t="shared" si="1"/>
        <v>329000</v>
      </c>
      <c r="E10" s="225">
        <v>0</v>
      </c>
      <c r="F10" s="225">
        <v>0</v>
      </c>
      <c r="G10" s="11">
        <v>315196.29</v>
      </c>
      <c r="H10" s="225">
        <f t="shared" si="0"/>
        <v>315196.29</v>
      </c>
    </row>
    <row r="11" spans="1:8" ht="24.75" customHeight="1">
      <c r="A11" s="4" t="s">
        <v>624</v>
      </c>
      <c r="B11" s="4" t="s">
        <v>26</v>
      </c>
      <c r="C11" s="6" t="s">
        <v>619</v>
      </c>
      <c r="D11" s="222">
        <f t="shared" si="1"/>
        <v>102750</v>
      </c>
      <c r="E11" s="225">
        <v>0</v>
      </c>
      <c r="F11" s="225">
        <v>0</v>
      </c>
      <c r="G11" s="11">
        <v>52750</v>
      </c>
      <c r="H11" s="225">
        <f t="shared" si="0"/>
        <v>52750</v>
      </c>
    </row>
    <row r="12" spans="1:8" ht="24.75" customHeight="1">
      <c r="A12" s="4"/>
      <c r="B12" s="4" t="s">
        <v>27</v>
      </c>
      <c r="C12" s="6" t="s">
        <v>619</v>
      </c>
      <c r="D12" s="222">
        <f t="shared" si="1"/>
        <v>0</v>
      </c>
      <c r="E12" s="225">
        <v>0</v>
      </c>
      <c r="F12" s="225">
        <v>0</v>
      </c>
      <c r="G12" s="11">
        <v>0</v>
      </c>
      <c r="H12" s="225">
        <f t="shared" si="0"/>
        <v>0</v>
      </c>
    </row>
    <row r="13" spans="1:8" ht="24.75" customHeight="1">
      <c r="A13" s="4" t="s">
        <v>625</v>
      </c>
      <c r="B13" s="4" t="s">
        <v>626</v>
      </c>
      <c r="C13" s="6" t="s">
        <v>619</v>
      </c>
      <c r="D13" s="222">
        <f t="shared" si="1"/>
        <v>0</v>
      </c>
      <c r="E13" s="225">
        <v>0</v>
      </c>
      <c r="F13" s="225">
        <v>0</v>
      </c>
      <c r="G13" s="11">
        <v>0</v>
      </c>
      <c r="H13" s="225">
        <f t="shared" si="0"/>
        <v>0</v>
      </c>
    </row>
    <row r="14" spans="1:8" ht="24.75" customHeight="1">
      <c r="A14" s="10" t="s">
        <v>627</v>
      </c>
      <c r="B14" s="10" t="s">
        <v>28</v>
      </c>
      <c r="C14" s="6" t="s">
        <v>619</v>
      </c>
      <c r="D14" s="222">
        <f t="shared" si="1"/>
        <v>0</v>
      </c>
      <c r="E14" s="225">
        <v>0</v>
      </c>
      <c r="F14" s="225">
        <v>0</v>
      </c>
      <c r="G14" s="12">
        <v>0</v>
      </c>
      <c r="H14" s="225">
        <f t="shared" si="0"/>
        <v>0</v>
      </c>
    </row>
    <row r="15" spans="1:8" ht="24.75" customHeight="1" thickBot="1">
      <c r="A15" s="459" t="s">
        <v>3</v>
      </c>
      <c r="B15" s="460"/>
      <c r="C15" s="461"/>
      <c r="D15" s="234">
        <f>SUM(D5:D14)</f>
        <v>6407640</v>
      </c>
      <c r="E15" s="226">
        <f>SUM(E5:E14)</f>
        <v>0</v>
      </c>
      <c r="F15" s="226">
        <f>SUM(F5:F14)</f>
        <v>0</v>
      </c>
      <c r="G15" s="226">
        <f>SUM(G5:G14)</f>
        <v>6250950.28</v>
      </c>
      <c r="H15" s="226">
        <f>SUM(H5:H14)</f>
        <v>6250950.28</v>
      </c>
    </row>
    <row r="16" ht="26.25" customHeight="1" thickTop="1"/>
    <row r="17" ht="26.25" customHeight="1"/>
    <row r="18" ht="26.25" customHeight="1"/>
    <row r="19" spans="1:5" ht="24.75" customHeight="1">
      <c r="A19" s="2" t="s">
        <v>69</v>
      </c>
      <c r="B19" s="1" t="s">
        <v>150</v>
      </c>
      <c r="D19" s="31">
        <f>H15</f>
        <v>6250950.28</v>
      </c>
      <c r="E19" s="14" t="s">
        <v>151</v>
      </c>
    </row>
    <row r="20" spans="2:5" ht="24.75" customHeight="1">
      <c r="B20" s="1" t="s">
        <v>620</v>
      </c>
      <c r="D20" s="31"/>
      <c r="E20" s="14" t="s">
        <v>151</v>
      </c>
    </row>
    <row r="21" spans="1:8" ht="24.75" customHeight="1">
      <c r="A21" s="462" t="s">
        <v>1</v>
      </c>
      <c r="B21" s="462"/>
      <c r="C21" s="462"/>
      <c r="D21" s="462"/>
      <c r="E21" s="462"/>
      <c r="F21" s="462"/>
      <c r="G21" s="462"/>
      <c r="H21" s="462"/>
    </row>
    <row r="22" spans="1:8" ht="24.75" customHeight="1">
      <c r="A22" s="305" t="s">
        <v>628</v>
      </c>
      <c r="B22" s="305"/>
      <c r="C22" s="305"/>
      <c r="D22" s="305"/>
      <c r="E22" s="305"/>
      <c r="F22" s="305"/>
      <c r="G22" s="305"/>
      <c r="H22" s="305"/>
    </row>
    <row r="23" spans="1:8" ht="24.75" customHeight="1">
      <c r="A23" s="305" t="s">
        <v>649</v>
      </c>
      <c r="B23" s="305"/>
      <c r="C23" s="305"/>
      <c r="D23" s="305"/>
      <c r="E23" s="305"/>
      <c r="F23" s="305"/>
      <c r="G23" s="305"/>
      <c r="H23" s="305"/>
    </row>
    <row r="24" spans="1:8" s="232" customFormat="1" ht="62.25" customHeight="1">
      <c r="A24" s="152" t="s">
        <v>618</v>
      </c>
      <c r="B24" s="152" t="s">
        <v>55</v>
      </c>
      <c r="C24" s="152" t="s">
        <v>52</v>
      </c>
      <c r="D24" s="231" t="s">
        <v>1</v>
      </c>
      <c r="E24" s="229" t="s">
        <v>629</v>
      </c>
      <c r="F24" s="153" t="s">
        <v>630</v>
      </c>
      <c r="G24" s="229" t="s">
        <v>631</v>
      </c>
      <c r="H24" s="153" t="s">
        <v>3</v>
      </c>
    </row>
    <row r="25" spans="1:8" ht="24.75" customHeight="1">
      <c r="A25" s="6" t="s">
        <v>622</v>
      </c>
      <c r="B25" s="6" t="s">
        <v>20</v>
      </c>
      <c r="C25" s="6" t="s">
        <v>619</v>
      </c>
      <c r="D25" s="235"/>
      <c r="E25" s="225">
        <v>0</v>
      </c>
      <c r="F25" s="225">
        <v>0</v>
      </c>
      <c r="G25" s="225">
        <v>0</v>
      </c>
      <c r="H25" s="225">
        <f>SUM(E25:G25)</f>
        <v>0</v>
      </c>
    </row>
    <row r="26" spans="1:8" ht="24.75" customHeight="1">
      <c r="A26" s="4"/>
      <c r="B26" s="4" t="s">
        <v>21</v>
      </c>
      <c r="C26" s="6" t="s">
        <v>619</v>
      </c>
      <c r="D26" s="236"/>
      <c r="E26" s="225">
        <v>0</v>
      </c>
      <c r="F26" s="225">
        <v>0</v>
      </c>
      <c r="G26" s="11">
        <v>4874490</v>
      </c>
      <c r="H26" s="225">
        <f aca="true" t="shared" si="2" ref="H26:H34">SUM(E26:G26)</f>
        <v>4874490</v>
      </c>
    </row>
    <row r="27" spans="1:8" ht="24.75" customHeight="1">
      <c r="A27" s="4" t="s">
        <v>623</v>
      </c>
      <c r="B27" s="4" t="s">
        <v>22</v>
      </c>
      <c r="C27" s="6" t="s">
        <v>619</v>
      </c>
      <c r="D27" s="236"/>
      <c r="E27" s="225">
        <v>0</v>
      </c>
      <c r="F27" s="225">
        <v>0</v>
      </c>
      <c r="G27" s="11">
        <v>208100</v>
      </c>
      <c r="H27" s="225">
        <f t="shared" si="2"/>
        <v>208100</v>
      </c>
    </row>
    <row r="28" spans="1:8" ht="24.75" customHeight="1">
      <c r="A28" s="4"/>
      <c r="B28" s="4" t="s">
        <v>23</v>
      </c>
      <c r="C28" s="6" t="s">
        <v>619</v>
      </c>
      <c r="D28" s="236"/>
      <c r="E28" s="225">
        <v>0</v>
      </c>
      <c r="F28" s="225">
        <v>0</v>
      </c>
      <c r="G28" s="11">
        <v>133000</v>
      </c>
      <c r="H28" s="225">
        <f t="shared" si="2"/>
        <v>133000</v>
      </c>
    </row>
    <row r="29" spans="1:8" ht="24.75" customHeight="1">
      <c r="A29" s="4"/>
      <c r="B29" s="4" t="s">
        <v>24</v>
      </c>
      <c r="C29" s="6" t="s">
        <v>619</v>
      </c>
      <c r="D29" s="236"/>
      <c r="E29" s="225">
        <v>0</v>
      </c>
      <c r="F29" s="225">
        <v>0</v>
      </c>
      <c r="G29" s="11">
        <v>760300</v>
      </c>
      <c r="H29" s="225">
        <f t="shared" si="2"/>
        <v>760300</v>
      </c>
    </row>
    <row r="30" spans="1:8" ht="24.75" customHeight="1">
      <c r="A30" s="4"/>
      <c r="B30" s="4" t="s">
        <v>25</v>
      </c>
      <c r="C30" s="6" t="s">
        <v>619</v>
      </c>
      <c r="D30" s="236"/>
      <c r="E30" s="225">
        <v>0</v>
      </c>
      <c r="F30" s="225">
        <v>0</v>
      </c>
      <c r="G30" s="11">
        <v>329000</v>
      </c>
      <c r="H30" s="225">
        <f t="shared" si="2"/>
        <v>329000</v>
      </c>
    </row>
    <row r="31" spans="1:8" ht="24.75" customHeight="1">
      <c r="A31" s="4" t="s">
        <v>624</v>
      </c>
      <c r="B31" s="4" t="s">
        <v>26</v>
      </c>
      <c r="C31" s="6" t="s">
        <v>619</v>
      </c>
      <c r="D31" s="236"/>
      <c r="E31" s="225">
        <v>0</v>
      </c>
      <c r="F31" s="225">
        <v>0</v>
      </c>
      <c r="G31" s="11">
        <v>102750</v>
      </c>
      <c r="H31" s="225">
        <f t="shared" si="2"/>
        <v>102750</v>
      </c>
    </row>
    <row r="32" spans="1:8" ht="24.75" customHeight="1">
      <c r="A32" s="4"/>
      <c r="B32" s="4" t="s">
        <v>27</v>
      </c>
      <c r="C32" s="6" t="s">
        <v>619</v>
      </c>
      <c r="D32" s="236"/>
      <c r="E32" s="225">
        <v>0</v>
      </c>
      <c r="F32" s="225">
        <v>0</v>
      </c>
      <c r="G32" s="11">
        <v>0</v>
      </c>
      <c r="H32" s="225">
        <f t="shared" si="2"/>
        <v>0</v>
      </c>
    </row>
    <row r="33" spans="1:8" ht="24.75" customHeight="1">
      <c r="A33" s="4" t="s">
        <v>625</v>
      </c>
      <c r="B33" s="4" t="s">
        <v>626</v>
      </c>
      <c r="C33" s="6" t="s">
        <v>619</v>
      </c>
      <c r="D33" s="236"/>
      <c r="E33" s="225">
        <v>0</v>
      </c>
      <c r="F33" s="225">
        <v>0</v>
      </c>
      <c r="G33" s="11">
        <v>0</v>
      </c>
      <c r="H33" s="225">
        <f t="shared" si="2"/>
        <v>0</v>
      </c>
    </row>
    <row r="34" spans="1:8" ht="24.75" customHeight="1">
      <c r="A34" s="10" t="s">
        <v>627</v>
      </c>
      <c r="B34" s="10" t="s">
        <v>28</v>
      </c>
      <c r="C34" s="6" t="s">
        <v>619</v>
      </c>
      <c r="D34" s="237"/>
      <c r="E34" s="225">
        <v>0</v>
      </c>
      <c r="F34" s="225">
        <v>0</v>
      </c>
      <c r="G34" s="12">
        <v>0</v>
      </c>
      <c r="H34" s="225">
        <f t="shared" si="2"/>
        <v>0</v>
      </c>
    </row>
    <row r="35" spans="1:8" ht="24.75" customHeight="1" thickBot="1">
      <c r="A35" s="459" t="s">
        <v>3</v>
      </c>
      <c r="B35" s="460"/>
      <c r="C35" s="461"/>
      <c r="D35" s="238"/>
      <c r="E35" s="226">
        <f>SUM(E25:E34)</f>
        <v>0</v>
      </c>
      <c r="F35" s="226">
        <f>SUM(F25:F34)</f>
        <v>0</v>
      </c>
      <c r="G35" s="226">
        <f>SUM(G25:G34)</f>
        <v>6407640</v>
      </c>
      <c r="H35" s="226">
        <f>SUM(H25:H34)</f>
        <v>6407640</v>
      </c>
    </row>
    <row r="36" ht="12.75" customHeight="1" thickTop="1"/>
    <row r="37" spans="1:5" ht="24.75" customHeight="1">
      <c r="A37" s="2" t="s">
        <v>69</v>
      </c>
      <c r="B37" s="1" t="s">
        <v>150</v>
      </c>
      <c r="D37" s="31"/>
      <c r="E37" s="14" t="s">
        <v>151</v>
      </c>
    </row>
    <row r="38" spans="2:5" ht="24.75" customHeight="1">
      <c r="B38" s="1" t="s">
        <v>620</v>
      </c>
      <c r="D38" s="31"/>
      <c r="E38" s="14" t="s">
        <v>151</v>
      </c>
    </row>
  </sheetData>
  <sheetProtection/>
  <mergeCells count="8">
    <mergeCell ref="A23:H23"/>
    <mergeCell ref="A35:C35"/>
    <mergeCell ref="A1:H1"/>
    <mergeCell ref="A2:H2"/>
    <mergeCell ref="A3:H3"/>
    <mergeCell ref="A15:C15"/>
    <mergeCell ref="A21:H21"/>
    <mergeCell ref="A22:H22"/>
  </mergeCells>
  <printOptions/>
  <pageMargins left="0.5118110236220472" right="0.5118110236220472" top="0.7480314960629921" bottom="0.7480314960629921" header="0.31496062992125984" footer="0.31496062992125984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10.421875" style="1" customWidth="1"/>
    <col min="2" max="2" width="17.140625" style="1" customWidth="1"/>
    <col min="3" max="3" width="20.00390625" style="1" customWidth="1"/>
    <col min="4" max="4" width="14.00390625" style="128" customWidth="1"/>
    <col min="5" max="5" width="12.28125" style="14" customWidth="1"/>
    <col min="6" max="6" width="14.00390625" style="14" customWidth="1"/>
    <col min="7" max="8" width="13.00390625" style="14" customWidth="1"/>
    <col min="9" max="9" width="14.00390625" style="14" customWidth="1"/>
    <col min="10" max="10" width="9.00390625" style="1" customWidth="1"/>
    <col min="11" max="11" width="14.28125" style="1" customWidth="1"/>
    <col min="12" max="12" width="14.421875" style="1" customWidth="1"/>
    <col min="13" max="16384" width="9.00390625" style="1" customWidth="1"/>
  </cols>
  <sheetData>
    <row r="1" spans="1:9" ht="24.75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</row>
    <row r="2" spans="1:9" ht="24.75" customHeight="1">
      <c r="A2" s="305" t="s">
        <v>632</v>
      </c>
      <c r="B2" s="305"/>
      <c r="C2" s="305"/>
      <c r="D2" s="305"/>
      <c r="E2" s="305"/>
      <c r="F2" s="305"/>
      <c r="G2" s="305"/>
      <c r="H2" s="305"/>
      <c r="I2" s="305"/>
    </row>
    <row r="3" spans="1:9" ht="24.75" customHeight="1">
      <c r="A3" s="305" t="s">
        <v>649</v>
      </c>
      <c r="B3" s="305"/>
      <c r="C3" s="305"/>
      <c r="D3" s="305"/>
      <c r="E3" s="305"/>
      <c r="F3" s="305"/>
      <c r="G3" s="305"/>
      <c r="H3" s="305"/>
      <c r="I3" s="305"/>
    </row>
    <row r="4" spans="1:9" s="230" customFormat="1" ht="63.75" customHeight="1">
      <c r="A4" s="227" t="s">
        <v>618</v>
      </c>
      <c r="B4" s="227" t="s">
        <v>55</v>
      </c>
      <c r="C4" s="227" t="s">
        <v>52</v>
      </c>
      <c r="D4" s="239" t="s">
        <v>1</v>
      </c>
      <c r="E4" s="229" t="s">
        <v>155</v>
      </c>
      <c r="F4" s="229" t="s">
        <v>156</v>
      </c>
      <c r="G4" s="229" t="s">
        <v>633</v>
      </c>
      <c r="H4" s="229" t="s">
        <v>157</v>
      </c>
      <c r="I4" s="229" t="s">
        <v>3</v>
      </c>
    </row>
    <row r="5" spans="1:9" ht="19.5" customHeight="1">
      <c r="A5" s="6" t="s">
        <v>622</v>
      </c>
      <c r="B5" s="6" t="s">
        <v>20</v>
      </c>
      <c r="C5" s="6" t="s">
        <v>619</v>
      </c>
      <c r="D5" s="233">
        <f>I30</f>
        <v>0</v>
      </c>
      <c r="E5" s="225">
        <v>0</v>
      </c>
      <c r="F5" s="225">
        <v>0</v>
      </c>
      <c r="G5" s="225">
        <v>0</v>
      </c>
      <c r="H5" s="225">
        <v>0</v>
      </c>
      <c r="I5" s="225">
        <f>SUM(E5:H5)</f>
        <v>0</v>
      </c>
    </row>
    <row r="6" spans="1:12" ht="19.5" customHeight="1">
      <c r="A6" s="4"/>
      <c r="B6" s="4" t="s">
        <v>21</v>
      </c>
      <c r="C6" s="6" t="s">
        <v>619</v>
      </c>
      <c r="D6" s="222">
        <f>I31</f>
        <v>128691680</v>
      </c>
      <c r="E6" s="11">
        <v>3585134</v>
      </c>
      <c r="F6" s="11">
        <v>95956544</v>
      </c>
      <c r="G6" s="11">
        <v>12579047</v>
      </c>
      <c r="H6" s="11">
        <v>10457507</v>
      </c>
      <c r="I6" s="11">
        <f>SUM(E6:H6)</f>
        <v>122578232</v>
      </c>
      <c r="K6" s="1" t="s">
        <v>619</v>
      </c>
      <c r="L6" s="240">
        <f>I6+I8+I10+I12+I13+I16+I14+I19</f>
        <v>189850943.65</v>
      </c>
    </row>
    <row r="7" spans="1:12" ht="19.5" customHeight="1">
      <c r="A7" s="4"/>
      <c r="B7" s="4" t="s">
        <v>21</v>
      </c>
      <c r="C7" s="6" t="s">
        <v>620</v>
      </c>
      <c r="D7" s="236"/>
      <c r="E7" s="11">
        <v>0</v>
      </c>
      <c r="F7" s="11">
        <v>0</v>
      </c>
      <c r="G7" s="11">
        <v>0</v>
      </c>
      <c r="H7" s="11">
        <v>0</v>
      </c>
      <c r="I7" s="11">
        <f aca="true" t="shared" si="0" ref="I7:I19">SUM(E7:H7)</f>
        <v>0</v>
      </c>
      <c r="K7" s="1" t="s">
        <v>634</v>
      </c>
      <c r="L7" s="240">
        <f>I7+I9+I11+I17+I15</f>
        <v>8980001.58</v>
      </c>
    </row>
    <row r="8" spans="1:12" ht="19.5" customHeight="1">
      <c r="A8" s="4" t="s">
        <v>623</v>
      </c>
      <c r="B8" s="4" t="s">
        <v>22</v>
      </c>
      <c r="C8" s="6" t="s">
        <v>619</v>
      </c>
      <c r="D8" s="233">
        <f>I32</f>
        <v>650500</v>
      </c>
      <c r="E8" s="11">
        <v>338145</v>
      </c>
      <c r="F8" s="11">
        <v>0</v>
      </c>
      <c r="G8" s="11">
        <v>0</v>
      </c>
      <c r="H8" s="11">
        <v>25900</v>
      </c>
      <c r="I8" s="11">
        <f>SUM(E8:H8)</f>
        <v>364045</v>
      </c>
      <c r="L8" s="240">
        <f>SUM(L6:L7)</f>
        <v>198830945.23000002</v>
      </c>
    </row>
    <row r="9" spans="1:9" ht="19.5" customHeight="1">
      <c r="A9" s="4"/>
      <c r="B9" s="4" t="s">
        <v>22</v>
      </c>
      <c r="C9" s="6" t="s">
        <v>620</v>
      </c>
      <c r="D9" s="236"/>
      <c r="E9" s="11">
        <v>0</v>
      </c>
      <c r="F9" s="11">
        <v>1509136.91</v>
      </c>
      <c r="G9" s="11">
        <v>0</v>
      </c>
      <c r="H9" s="11">
        <v>0</v>
      </c>
      <c r="I9" s="11">
        <f t="shared" si="0"/>
        <v>1509136.91</v>
      </c>
    </row>
    <row r="10" spans="1:9" ht="19.5" customHeight="1">
      <c r="A10" s="4"/>
      <c r="B10" s="4" t="s">
        <v>23</v>
      </c>
      <c r="C10" s="6" t="s">
        <v>619</v>
      </c>
      <c r="D10" s="233">
        <f>I33</f>
        <v>53903420</v>
      </c>
      <c r="E10" s="11">
        <f>84769+2400</f>
        <v>87169</v>
      </c>
      <c r="F10" s="11">
        <v>36591652.72</v>
      </c>
      <c r="G10" s="11">
        <v>11750300</v>
      </c>
      <c r="H10" s="11">
        <v>2012528</v>
      </c>
      <c r="I10" s="11">
        <f t="shared" si="0"/>
        <v>50441649.72</v>
      </c>
    </row>
    <row r="11" spans="1:9" ht="19.5" customHeight="1">
      <c r="A11" s="4"/>
      <c r="B11" s="4" t="s">
        <v>23</v>
      </c>
      <c r="C11" s="6" t="s">
        <v>620</v>
      </c>
      <c r="D11" s="241"/>
      <c r="E11" s="11">
        <v>0</v>
      </c>
      <c r="F11" s="11">
        <v>672000</v>
      </c>
      <c r="G11" s="11">
        <v>0</v>
      </c>
      <c r="H11" s="11">
        <v>0</v>
      </c>
      <c r="I11" s="11">
        <f t="shared" si="0"/>
        <v>672000</v>
      </c>
    </row>
    <row r="12" spans="1:9" ht="19.5" customHeight="1">
      <c r="A12" s="4"/>
      <c r="B12" s="4" t="s">
        <v>24</v>
      </c>
      <c r="C12" s="6" t="s">
        <v>619</v>
      </c>
      <c r="D12" s="242">
        <f>I34</f>
        <v>9951210</v>
      </c>
      <c r="E12" s="11">
        <v>219775.96</v>
      </c>
      <c r="F12" s="11">
        <f>5329586.44+3677266.2</f>
        <v>9006852.64</v>
      </c>
      <c r="G12" s="11">
        <v>0</v>
      </c>
      <c r="H12" s="11">
        <f>478216.02+221615.9</f>
        <v>699831.92</v>
      </c>
      <c r="I12" s="11">
        <f t="shared" si="0"/>
        <v>9926460.520000001</v>
      </c>
    </row>
    <row r="13" spans="1:9" ht="19.5" customHeight="1">
      <c r="A13" s="4"/>
      <c r="B13" s="4" t="s">
        <v>25</v>
      </c>
      <c r="C13" s="6" t="s">
        <v>619</v>
      </c>
      <c r="D13" s="233">
        <f>I35</f>
        <v>349000</v>
      </c>
      <c r="E13" s="11">
        <v>14752.43</v>
      </c>
      <c r="F13" s="11">
        <v>292177.19</v>
      </c>
      <c r="G13" s="11">
        <v>0</v>
      </c>
      <c r="H13" s="11">
        <v>14126.79</v>
      </c>
      <c r="I13" s="11">
        <f t="shared" si="0"/>
        <v>321056.41</v>
      </c>
    </row>
    <row r="14" spans="1:9" ht="19.5" customHeight="1">
      <c r="A14" s="4" t="s">
        <v>624</v>
      </c>
      <c r="B14" s="4" t="s">
        <v>26</v>
      </c>
      <c r="C14" s="6" t="s">
        <v>619</v>
      </c>
      <c r="D14" s="233">
        <f>I36</f>
        <v>155500</v>
      </c>
      <c r="E14" s="11">
        <f>93500</f>
        <v>93500</v>
      </c>
      <c r="F14" s="11">
        <f>57000</f>
        <v>57000</v>
      </c>
      <c r="G14" s="11">
        <v>0</v>
      </c>
      <c r="H14" s="11">
        <v>0</v>
      </c>
      <c r="I14" s="11">
        <f t="shared" si="0"/>
        <v>150500</v>
      </c>
    </row>
    <row r="15" spans="1:9" ht="19.5" customHeight="1">
      <c r="A15" s="4"/>
      <c r="B15" s="4" t="s">
        <v>26</v>
      </c>
      <c r="C15" s="6" t="s">
        <v>620</v>
      </c>
      <c r="D15" s="236"/>
      <c r="E15" s="11">
        <v>0</v>
      </c>
      <c r="F15" s="11">
        <v>0</v>
      </c>
      <c r="G15" s="11">
        <v>0</v>
      </c>
      <c r="H15" s="11">
        <v>0</v>
      </c>
      <c r="I15" s="11">
        <f t="shared" si="0"/>
        <v>0</v>
      </c>
    </row>
    <row r="16" spans="1:9" ht="19.5" customHeight="1">
      <c r="A16" s="4"/>
      <c r="B16" s="4" t="s">
        <v>27</v>
      </c>
      <c r="C16" s="6" t="s">
        <v>619</v>
      </c>
      <c r="D16" s="233">
        <f>I37</f>
        <v>6073000</v>
      </c>
      <c r="E16" s="11">
        <v>0</v>
      </c>
      <c r="F16" s="11">
        <f>996000+5073000</f>
        <v>6069000</v>
      </c>
      <c r="G16" s="11">
        <v>0</v>
      </c>
      <c r="H16" s="11">
        <v>0</v>
      </c>
      <c r="I16" s="11">
        <f t="shared" si="0"/>
        <v>6069000</v>
      </c>
    </row>
    <row r="17" spans="1:9" ht="19.5" customHeight="1">
      <c r="A17" s="4"/>
      <c r="B17" s="4" t="s">
        <v>27</v>
      </c>
      <c r="C17" s="6" t="s">
        <v>620</v>
      </c>
      <c r="D17" s="236"/>
      <c r="E17" s="11">
        <v>0</v>
      </c>
      <c r="F17" s="11">
        <f>3028999.67+3769865</f>
        <v>6798864.67</v>
      </c>
      <c r="G17" s="11">
        <v>0</v>
      </c>
      <c r="H17" s="11">
        <v>0</v>
      </c>
      <c r="I17" s="11">
        <f t="shared" si="0"/>
        <v>6798864.67</v>
      </c>
    </row>
    <row r="18" spans="1:9" ht="19.5" customHeight="1">
      <c r="A18" s="4" t="s">
        <v>625</v>
      </c>
      <c r="B18" s="4" t="s">
        <v>626</v>
      </c>
      <c r="C18" s="6" t="s">
        <v>619</v>
      </c>
      <c r="D18" s="233">
        <f>I38</f>
        <v>0</v>
      </c>
      <c r="E18" s="11">
        <v>0</v>
      </c>
      <c r="F18" s="11">
        <v>0</v>
      </c>
      <c r="G18" s="11">
        <v>0</v>
      </c>
      <c r="H18" s="11">
        <v>0</v>
      </c>
      <c r="I18" s="11">
        <f t="shared" si="0"/>
        <v>0</v>
      </c>
    </row>
    <row r="19" spans="1:9" ht="19.5" customHeight="1">
      <c r="A19" s="10" t="s">
        <v>627</v>
      </c>
      <c r="B19" s="10" t="s">
        <v>28</v>
      </c>
      <c r="C19" s="6" t="s">
        <v>619</v>
      </c>
      <c r="D19" s="233">
        <f>I39</f>
        <v>0</v>
      </c>
      <c r="E19" s="11">
        <v>0</v>
      </c>
      <c r="F19" s="12">
        <v>0</v>
      </c>
      <c r="G19" s="11">
        <v>0</v>
      </c>
      <c r="H19" s="11">
        <v>0</v>
      </c>
      <c r="I19" s="11">
        <f t="shared" si="0"/>
        <v>0</v>
      </c>
    </row>
    <row r="20" spans="1:9" ht="19.5" customHeight="1" thickBot="1">
      <c r="A20" s="459" t="s">
        <v>3</v>
      </c>
      <c r="B20" s="460"/>
      <c r="C20" s="461"/>
      <c r="D20" s="234">
        <f aca="true" t="shared" si="1" ref="D20:I20">SUM(D5:D19)</f>
        <v>199774310</v>
      </c>
      <c r="E20" s="226">
        <f>SUM(E5:E19)</f>
        <v>4338476.39</v>
      </c>
      <c r="F20" s="226">
        <f t="shared" si="1"/>
        <v>156953228.12999997</v>
      </c>
      <c r="G20" s="226">
        <f t="shared" si="1"/>
        <v>24329347</v>
      </c>
      <c r="H20" s="226">
        <f t="shared" si="1"/>
        <v>13209893.709999999</v>
      </c>
      <c r="I20" s="226">
        <f t="shared" si="1"/>
        <v>198830945.23</v>
      </c>
    </row>
    <row r="21" ht="26.25" customHeight="1" thickTop="1"/>
    <row r="22" ht="26.25" customHeight="1"/>
    <row r="23" ht="26.25" customHeight="1"/>
    <row r="24" spans="1:5" ht="24.75" customHeight="1">
      <c r="A24" s="2" t="s">
        <v>69</v>
      </c>
      <c r="B24" s="1" t="s">
        <v>150</v>
      </c>
      <c r="D24" s="31">
        <f>I6+I8+I10+I12+I13+I14+I16+I18+I19</f>
        <v>189850943.65</v>
      </c>
      <c r="E24" s="14" t="s">
        <v>151</v>
      </c>
    </row>
    <row r="25" spans="2:5" ht="24.75" customHeight="1">
      <c r="B25" s="1" t="s">
        <v>620</v>
      </c>
      <c r="D25" s="31">
        <f>I7+I9+I11+I15+I17</f>
        <v>8980001.58</v>
      </c>
      <c r="E25" s="14" t="s">
        <v>151</v>
      </c>
    </row>
    <row r="26" spans="1:9" ht="24.75" customHeight="1">
      <c r="A26" s="462" t="s">
        <v>1</v>
      </c>
      <c r="B26" s="462"/>
      <c r="C26" s="462"/>
      <c r="D26" s="462"/>
      <c r="E26" s="462"/>
      <c r="F26" s="462"/>
      <c r="G26" s="462"/>
      <c r="H26" s="462"/>
      <c r="I26" s="462"/>
    </row>
    <row r="27" spans="1:9" ht="24.75" customHeight="1">
      <c r="A27" s="305" t="s">
        <v>632</v>
      </c>
      <c r="B27" s="305"/>
      <c r="C27" s="305"/>
      <c r="D27" s="305"/>
      <c r="E27" s="305"/>
      <c r="F27" s="305"/>
      <c r="G27" s="305"/>
      <c r="H27" s="305"/>
      <c r="I27" s="305"/>
    </row>
    <row r="28" spans="1:9" ht="24.75" customHeight="1">
      <c r="A28" s="305" t="s">
        <v>649</v>
      </c>
      <c r="B28" s="305"/>
      <c r="C28" s="305"/>
      <c r="D28" s="305"/>
      <c r="E28" s="305"/>
      <c r="F28" s="305"/>
      <c r="G28" s="305"/>
      <c r="H28" s="305"/>
      <c r="I28" s="305"/>
    </row>
    <row r="29" spans="1:9" s="230" customFormat="1" ht="76.5" customHeight="1">
      <c r="A29" s="227" t="s">
        <v>618</v>
      </c>
      <c r="B29" s="227" t="s">
        <v>55</v>
      </c>
      <c r="C29" s="227" t="s">
        <v>52</v>
      </c>
      <c r="D29" s="239" t="s">
        <v>1</v>
      </c>
      <c r="E29" s="229" t="s">
        <v>155</v>
      </c>
      <c r="F29" s="229" t="s">
        <v>156</v>
      </c>
      <c r="G29" s="229" t="s">
        <v>633</v>
      </c>
      <c r="H29" s="229" t="s">
        <v>157</v>
      </c>
      <c r="I29" s="229" t="s">
        <v>3</v>
      </c>
    </row>
    <row r="30" spans="1:9" ht="19.5" customHeight="1">
      <c r="A30" s="6" t="s">
        <v>622</v>
      </c>
      <c r="B30" s="6" t="s">
        <v>20</v>
      </c>
      <c r="C30" s="6" t="s">
        <v>619</v>
      </c>
      <c r="D30" s="235"/>
      <c r="E30" s="225">
        <v>0</v>
      </c>
      <c r="F30" s="225">
        <v>0</v>
      </c>
      <c r="G30" s="225">
        <v>0</v>
      </c>
      <c r="H30" s="225">
        <v>0</v>
      </c>
      <c r="I30" s="225">
        <f>SUM(E30:H30)</f>
        <v>0</v>
      </c>
    </row>
    <row r="31" spans="1:12" ht="19.5" customHeight="1">
      <c r="A31" s="4"/>
      <c r="B31" s="4" t="s">
        <v>21</v>
      </c>
      <c r="C31" s="6" t="s">
        <v>619</v>
      </c>
      <c r="D31" s="236"/>
      <c r="E31" s="11">
        <v>3590820</v>
      </c>
      <c r="F31" s="11">
        <v>100800960</v>
      </c>
      <c r="G31" s="11">
        <v>13707700</v>
      </c>
      <c r="H31" s="11">
        <v>10592200</v>
      </c>
      <c r="I31" s="11">
        <f>SUM(E31:H31)</f>
        <v>128691680</v>
      </c>
      <c r="K31" s="1" t="s">
        <v>619</v>
      </c>
      <c r="L31" s="240">
        <f>I31+I32+I33+I34+I35+I37+I39+I36</f>
        <v>199774310</v>
      </c>
    </row>
    <row r="32" spans="1:12" ht="19.5" customHeight="1">
      <c r="A32" s="4" t="s">
        <v>623</v>
      </c>
      <c r="B32" s="4" t="s">
        <v>22</v>
      </c>
      <c r="C32" s="6" t="s">
        <v>619</v>
      </c>
      <c r="D32" s="236"/>
      <c r="E32" s="11">
        <v>620500</v>
      </c>
      <c r="F32" s="11">
        <v>0</v>
      </c>
      <c r="G32" s="11">
        <v>0</v>
      </c>
      <c r="H32" s="11">
        <v>30000</v>
      </c>
      <c r="I32" s="11">
        <f aca="true" t="shared" si="2" ref="I32:I39">SUM(E32:H32)</f>
        <v>650500</v>
      </c>
      <c r="L32" s="240">
        <f>SUM(L31:L31)</f>
        <v>199774310</v>
      </c>
    </row>
    <row r="33" spans="1:9" ht="19.5" customHeight="1">
      <c r="A33" s="4"/>
      <c r="B33" s="4" t="s">
        <v>23</v>
      </c>
      <c r="C33" s="6" t="s">
        <v>619</v>
      </c>
      <c r="D33" s="236"/>
      <c r="E33" s="11">
        <v>101000</v>
      </c>
      <c r="F33" s="11">
        <v>39725020</v>
      </c>
      <c r="G33" s="11">
        <v>11756800</v>
      </c>
      <c r="H33" s="11">
        <v>2320600</v>
      </c>
      <c r="I33" s="11">
        <f t="shared" si="2"/>
        <v>53903420</v>
      </c>
    </row>
    <row r="34" spans="1:9" ht="19.5" customHeight="1">
      <c r="A34" s="4"/>
      <c r="B34" s="4" t="s">
        <v>24</v>
      </c>
      <c r="C34" s="6" t="s">
        <v>619</v>
      </c>
      <c r="D34" s="236"/>
      <c r="E34" s="11">
        <v>233500</v>
      </c>
      <c r="F34" s="11">
        <v>9017300</v>
      </c>
      <c r="G34" s="11">
        <v>0</v>
      </c>
      <c r="H34" s="11">
        <v>700410</v>
      </c>
      <c r="I34" s="11">
        <f t="shared" si="2"/>
        <v>9951210</v>
      </c>
    </row>
    <row r="35" spans="1:9" ht="19.5" customHeight="1">
      <c r="A35" s="4"/>
      <c r="B35" s="4" t="s">
        <v>25</v>
      </c>
      <c r="C35" s="6" t="s">
        <v>619</v>
      </c>
      <c r="D35" s="236"/>
      <c r="E35" s="11">
        <v>18000</v>
      </c>
      <c r="F35" s="11">
        <v>301000</v>
      </c>
      <c r="G35" s="11">
        <v>0</v>
      </c>
      <c r="H35" s="11">
        <v>30000</v>
      </c>
      <c r="I35" s="11">
        <f t="shared" si="2"/>
        <v>349000</v>
      </c>
    </row>
    <row r="36" spans="1:9" ht="19.5" customHeight="1">
      <c r="A36" s="4" t="s">
        <v>624</v>
      </c>
      <c r="B36" s="4" t="s">
        <v>26</v>
      </c>
      <c r="C36" s="6" t="s">
        <v>619</v>
      </c>
      <c r="D36" s="236"/>
      <c r="E36" s="11">
        <v>98500</v>
      </c>
      <c r="F36" s="11">
        <v>57000</v>
      </c>
      <c r="G36" s="11">
        <v>0</v>
      </c>
      <c r="H36" s="11">
        <v>0</v>
      </c>
      <c r="I36" s="11">
        <f t="shared" si="2"/>
        <v>155500</v>
      </c>
    </row>
    <row r="37" spans="1:9" ht="19.5" customHeight="1">
      <c r="A37" s="4"/>
      <c r="B37" s="4" t="s">
        <v>27</v>
      </c>
      <c r="C37" s="6" t="s">
        <v>619</v>
      </c>
      <c r="D37" s="236"/>
      <c r="E37" s="11">
        <v>0</v>
      </c>
      <c r="F37" s="11">
        <v>6073000</v>
      </c>
      <c r="G37" s="11">
        <v>0</v>
      </c>
      <c r="H37" s="11">
        <v>0</v>
      </c>
      <c r="I37" s="11">
        <f t="shared" si="2"/>
        <v>6073000</v>
      </c>
    </row>
    <row r="38" spans="1:9" ht="19.5" customHeight="1">
      <c r="A38" s="4" t="s">
        <v>625</v>
      </c>
      <c r="B38" s="4" t="s">
        <v>626</v>
      </c>
      <c r="C38" s="6" t="s">
        <v>619</v>
      </c>
      <c r="D38" s="236"/>
      <c r="E38" s="11">
        <v>0</v>
      </c>
      <c r="F38" s="11">
        <v>0</v>
      </c>
      <c r="G38" s="11">
        <v>0</v>
      </c>
      <c r="H38" s="11">
        <v>0</v>
      </c>
      <c r="I38" s="11">
        <f t="shared" si="2"/>
        <v>0</v>
      </c>
    </row>
    <row r="39" spans="1:9" ht="19.5" customHeight="1">
      <c r="A39" s="10" t="s">
        <v>627</v>
      </c>
      <c r="B39" s="10" t="s">
        <v>28</v>
      </c>
      <c r="C39" s="6" t="s">
        <v>619</v>
      </c>
      <c r="D39" s="237"/>
      <c r="E39" s="11">
        <v>0</v>
      </c>
      <c r="F39" s="12">
        <v>0</v>
      </c>
      <c r="G39" s="11">
        <v>0</v>
      </c>
      <c r="H39" s="11">
        <v>0</v>
      </c>
      <c r="I39" s="11">
        <f t="shared" si="2"/>
        <v>0</v>
      </c>
    </row>
    <row r="40" spans="1:9" ht="19.5" customHeight="1" thickBot="1">
      <c r="A40" s="459" t="s">
        <v>3</v>
      </c>
      <c r="B40" s="460"/>
      <c r="C40" s="461"/>
      <c r="D40" s="238"/>
      <c r="E40" s="226">
        <f>SUM(E30:E39)</f>
        <v>4662320</v>
      </c>
      <c r="F40" s="226">
        <f>SUM(F30:F39)</f>
        <v>155974280</v>
      </c>
      <c r="G40" s="226">
        <f>SUM(G30:G39)</f>
        <v>25464500</v>
      </c>
      <c r="H40" s="226">
        <f>SUM(H30:H39)</f>
        <v>13673210</v>
      </c>
      <c r="I40" s="226">
        <f>SUM(I30:I39)</f>
        <v>199774310</v>
      </c>
    </row>
    <row r="41" ht="24.75" customHeight="1" thickTop="1"/>
    <row r="42" spans="1:5" ht="24.75" customHeight="1">
      <c r="A42" s="2" t="s">
        <v>69</v>
      </c>
      <c r="B42" s="1" t="s">
        <v>150</v>
      </c>
      <c r="D42" s="31"/>
      <c r="E42" s="14" t="s">
        <v>151</v>
      </c>
    </row>
    <row r="43" spans="2:5" ht="24.75" customHeight="1">
      <c r="B43" s="1" t="s">
        <v>620</v>
      </c>
      <c r="D43" s="31"/>
      <c r="E43" s="14" t="s">
        <v>151</v>
      </c>
    </row>
  </sheetData>
  <sheetProtection/>
  <mergeCells count="8">
    <mergeCell ref="A28:I28"/>
    <mergeCell ref="A40:C40"/>
    <mergeCell ref="A1:I1"/>
    <mergeCell ref="A2:I2"/>
    <mergeCell ref="A3:I3"/>
    <mergeCell ref="A20:C20"/>
    <mergeCell ref="A26:I26"/>
    <mergeCell ref="A27:I27"/>
  </mergeCells>
  <printOptions/>
  <pageMargins left="0.5118110236220472" right="0.5118110236220472" top="0.7480314960629921" bottom="0.35433070866141736" header="0.31496062992125984" footer="0.31496062992125984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10.8515625" style="1" customWidth="1"/>
    <col min="2" max="2" width="17.421875" style="1" customWidth="1"/>
    <col min="3" max="3" width="20.421875" style="1" customWidth="1"/>
    <col min="4" max="4" width="12.57421875" style="128" customWidth="1"/>
    <col min="5" max="5" width="12.421875" style="14" customWidth="1"/>
    <col min="6" max="6" width="12.57421875" style="14" customWidth="1"/>
    <col min="7" max="7" width="14.140625" style="14" customWidth="1"/>
    <col min="8" max="8" width="13.28125" style="14" customWidth="1"/>
    <col min="9" max="9" width="12.421875" style="14" customWidth="1"/>
    <col min="10" max="10" width="9.00390625" style="1" customWidth="1"/>
    <col min="11" max="11" width="13.28125" style="1" customWidth="1"/>
    <col min="12" max="12" width="14.57421875" style="1" customWidth="1"/>
    <col min="13" max="16384" width="9.00390625" style="1" customWidth="1"/>
  </cols>
  <sheetData>
    <row r="1" spans="1:9" ht="24.75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</row>
    <row r="2" spans="1:9" ht="24.75" customHeight="1">
      <c r="A2" s="305" t="s">
        <v>635</v>
      </c>
      <c r="B2" s="305"/>
      <c r="C2" s="305"/>
      <c r="D2" s="305"/>
      <c r="E2" s="305"/>
      <c r="F2" s="305"/>
      <c r="G2" s="305"/>
      <c r="H2" s="305"/>
      <c r="I2" s="305"/>
    </row>
    <row r="3" spans="1:9" ht="24.75" customHeight="1">
      <c r="A3" s="305" t="s">
        <v>649</v>
      </c>
      <c r="B3" s="305"/>
      <c r="C3" s="305"/>
      <c r="D3" s="305"/>
      <c r="E3" s="305"/>
      <c r="F3" s="305"/>
      <c r="G3" s="305"/>
      <c r="H3" s="305"/>
      <c r="I3" s="305"/>
    </row>
    <row r="4" spans="1:9" s="230" customFormat="1" ht="76.5" customHeight="1">
      <c r="A4" s="227" t="s">
        <v>618</v>
      </c>
      <c r="B4" s="227" t="s">
        <v>55</v>
      </c>
      <c r="C4" s="227" t="s">
        <v>52</v>
      </c>
      <c r="D4" s="239" t="s">
        <v>1</v>
      </c>
      <c r="E4" s="229" t="s">
        <v>158</v>
      </c>
      <c r="F4" s="229" t="s">
        <v>636</v>
      </c>
      <c r="G4" s="229" t="s">
        <v>637</v>
      </c>
      <c r="H4" s="229" t="s">
        <v>159</v>
      </c>
      <c r="I4" s="229" t="s">
        <v>3</v>
      </c>
    </row>
    <row r="5" spans="1:12" ht="19.5" customHeight="1">
      <c r="A5" s="6" t="s">
        <v>622</v>
      </c>
      <c r="B5" s="6" t="s">
        <v>20</v>
      </c>
      <c r="C5" s="6" t="s">
        <v>619</v>
      </c>
      <c r="D5" s="233">
        <f>I27</f>
        <v>0</v>
      </c>
      <c r="E5" s="225">
        <v>0</v>
      </c>
      <c r="F5" s="225">
        <v>0</v>
      </c>
      <c r="G5" s="225">
        <v>0</v>
      </c>
      <c r="H5" s="225">
        <v>0</v>
      </c>
      <c r="I5" s="225">
        <f>SUM(E5:H5)</f>
        <v>0</v>
      </c>
      <c r="K5" s="1" t="s">
        <v>619</v>
      </c>
      <c r="L5" s="240">
        <f>I6+I7+I8+I10+I11+I16+I12</f>
        <v>6236710.859999999</v>
      </c>
    </row>
    <row r="6" spans="1:12" ht="19.5" customHeight="1">
      <c r="A6" s="4"/>
      <c r="B6" s="4" t="s">
        <v>21</v>
      </c>
      <c r="C6" s="6" t="s">
        <v>619</v>
      </c>
      <c r="D6" s="233">
        <f>I28</f>
        <v>5219278</v>
      </c>
      <c r="E6" s="11">
        <v>1534298</v>
      </c>
      <c r="F6" s="225">
        <v>0</v>
      </c>
      <c r="G6" s="11">
        <v>712260</v>
      </c>
      <c r="H6" s="11">
        <v>2937712</v>
      </c>
      <c r="I6" s="225">
        <f aca="true" t="shared" si="0" ref="I6:I16">SUM(E6:H6)</f>
        <v>5184270</v>
      </c>
      <c r="K6" s="1" t="s">
        <v>634</v>
      </c>
      <c r="L6" s="240">
        <f>I9+I13</f>
        <v>0</v>
      </c>
    </row>
    <row r="7" spans="1:12" ht="19.5" customHeight="1">
      <c r="A7" s="4" t="s">
        <v>623</v>
      </c>
      <c r="B7" s="4" t="s">
        <v>22</v>
      </c>
      <c r="C7" s="6" t="s">
        <v>619</v>
      </c>
      <c r="D7" s="233">
        <f>I29</f>
        <v>48712</v>
      </c>
      <c r="E7" s="11">
        <v>18500</v>
      </c>
      <c r="F7" s="225">
        <v>0</v>
      </c>
      <c r="G7" s="11">
        <v>0</v>
      </c>
      <c r="H7" s="11">
        <v>12400</v>
      </c>
      <c r="I7" s="225">
        <f t="shared" si="0"/>
        <v>30900</v>
      </c>
      <c r="L7" s="240">
        <f>SUM(L5:L6)</f>
        <v>6236710.859999999</v>
      </c>
    </row>
    <row r="8" spans="1:9" ht="19.5" customHeight="1">
      <c r="A8" s="4"/>
      <c r="B8" s="4" t="s">
        <v>23</v>
      </c>
      <c r="C8" s="6" t="s">
        <v>619</v>
      </c>
      <c r="D8" s="233">
        <f>I30</f>
        <v>539000</v>
      </c>
      <c r="E8" s="11">
        <v>19420</v>
      </c>
      <c r="F8" s="225">
        <v>0</v>
      </c>
      <c r="G8" s="11">
        <v>352445.3</v>
      </c>
      <c r="H8" s="11">
        <v>6818</v>
      </c>
      <c r="I8" s="225">
        <f t="shared" si="0"/>
        <v>378683.3</v>
      </c>
    </row>
    <row r="9" spans="1:9" ht="19.5" customHeight="1">
      <c r="A9" s="4"/>
      <c r="B9" s="4" t="s">
        <v>23</v>
      </c>
      <c r="C9" s="6" t="s">
        <v>620</v>
      </c>
      <c r="D9" s="236"/>
      <c r="E9" s="11">
        <v>0</v>
      </c>
      <c r="F9" s="225">
        <v>0</v>
      </c>
      <c r="G9" s="11">
        <v>0</v>
      </c>
      <c r="H9" s="11">
        <v>0</v>
      </c>
      <c r="I9" s="225">
        <f t="shared" si="0"/>
        <v>0</v>
      </c>
    </row>
    <row r="10" spans="1:9" ht="19.5" customHeight="1">
      <c r="A10" s="4"/>
      <c r="B10" s="4" t="s">
        <v>24</v>
      </c>
      <c r="C10" s="6" t="s">
        <v>619</v>
      </c>
      <c r="D10" s="233">
        <f>I31</f>
        <v>288500</v>
      </c>
      <c r="E10" s="11">
        <v>108042</v>
      </c>
      <c r="F10" s="225">
        <v>0</v>
      </c>
      <c r="G10" s="11">
        <v>24062.4</v>
      </c>
      <c r="H10" s="11">
        <v>59930.28</v>
      </c>
      <c r="I10" s="225">
        <f t="shared" si="0"/>
        <v>192034.68</v>
      </c>
    </row>
    <row r="11" spans="1:9" ht="19.5" customHeight="1">
      <c r="A11" s="4"/>
      <c r="B11" s="4" t="s">
        <v>25</v>
      </c>
      <c r="C11" s="6" t="s">
        <v>619</v>
      </c>
      <c r="D11" s="233">
        <f>I32</f>
        <v>276500</v>
      </c>
      <c r="E11" s="11">
        <v>264873.95</v>
      </c>
      <c r="F11" s="225">
        <v>0</v>
      </c>
      <c r="G11" s="11">
        <v>0</v>
      </c>
      <c r="H11" s="11">
        <v>0</v>
      </c>
      <c r="I11" s="225">
        <f t="shared" si="0"/>
        <v>264873.95</v>
      </c>
    </row>
    <row r="12" spans="1:9" ht="19.5" customHeight="1">
      <c r="A12" s="4" t="s">
        <v>624</v>
      </c>
      <c r="B12" s="4" t="s">
        <v>26</v>
      </c>
      <c r="C12" s="6" t="s">
        <v>619</v>
      </c>
      <c r="D12" s="233">
        <f>I33</f>
        <v>7000</v>
      </c>
      <c r="E12" s="11">
        <v>0</v>
      </c>
      <c r="F12" s="225">
        <v>0</v>
      </c>
      <c r="G12" s="11">
        <v>0</v>
      </c>
      <c r="H12" s="11">
        <v>0</v>
      </c>
      <c r="I12" s="225">
        <f t="shared" si="0"/>
        <v>0</v>
      </c>
    </row>
    <row r="13" spans="1:9" ht="19.5" customHeight="1">
      <c r="A13" s="4"/>
      <c r="B13" s="4" t="s">
        <v>26</v>
      </c>
      <c r="C13" s="6" t="s">
        <v>620</v>
      </c>
      <c r="D13" s="236"/>
      <c r="E13" s="11">
        <v>0</v>
      </c>
      <c r="F13" s="225">
        <v>0</v>
      </c>
      <c r="G13" s="11">
        <v>0</v>
      </c>
      <c r="H13" s="11">
        <v>0</v>
      </c>
      <c r="I13" s="225">
        <f t="shared" si="0"/>
        <v>0</v>
      </c>
    </row>
    <row r="14" spans="1:9" ht="19.5" customHeight="1">
      <c r="A14" s="4"/>
      <c r="B14" s="4" t="s">
        <v>27</v>
      </c>
      <c r="C14" s="6" t="s">
        <v>619</v>
      </c>
      <c r="D14" s="233">
        <f>I34</f>
        <v>0</v>
      </c>
      <c r="E14" s="11">
        <v>0</v>
      </c>
      <c r="F14" s="225">
        <v>0</v>
      </c>
      <c r="G14" s="11">
        <v>0</v>
      </c>
      <c r="H14" s="11">
        <v>0</v>
      </c>
      <c r="I14" s="225">
        <f t="shared" si="0"/>
        <v>0</v>
      </c>
    </row>
    <row r="15" spans="1:9" ht="19.5" customHeight="1">
      <c r="A15" s="4" t="s">
        <v>625</v>
      </c>
      <c r="B15" s="4" t="s">
        <v>626</v>
      </c>
      <c r="C15" s="6" t="s">
        <v>619</v>
      </c>
      <c r="D15" s="233">
        <f>I35</f>
        <v>0</v>
      </c>
      <c r="E15" s="11">
        <v>0</v>
      </c>
      <c r="F15" s="225">
        <v>0</v>
      </c>
      <c r="G15" s="11">
        <v>0</v>
      </c>
      <c r="H15" s="11">
        <v>0</v>
      </c>
      <c r="I15" s="225">
        <f t="shared" si="0"/>
        <v>0</v>
      </c>
    </row>
    <row r="16" spans="1:9" ht="19.5" customHeight="1">
      <c r="A16" s="10" t="s">
        <v>627</v>
      </c>
      <c r="B16" s="10" t="s">
        <v>28</v>
      </c>
      <c r="C16" s="6" t="s">
        <v>619</v>
      </c>
      <c r="D16" s="233">
        <f>I36</f>
        <v>220000</v>
      </c>
      <c r="E16" s="12">
        <v>0</v>
      </c>
      <c r="F16" s="225">
        <v>0</v>
      </c>
      <c r="G16" s="12">
        <v>185948.93</v>
      </c>
      <c r="H16" s="12">
        <v>0</v>
      </c>
      <c r="I16" s="225">
        <f t="shared" si="0"/>
        <v>185948.93</v>
      </c>
    </row>
    <row r="17" spans="1:9" ht="19.5" customHeight="1" thickBot="1">
      <c r="A17" s="459" t="s">
        <v>3</v>
      </c>
      <c r="B17" s="460"/>
      <c r="C17" s="461"/>
      <c r="D17" s="234">
        <f aca="true" t="shared" si="1" ref="D17:I17">SUM(D5:D16)</f>
        <v>6598990</v>
      </c>
      <c r="E17" s="226">
        <f t="shared" si="1"/>
        <v>1945133.95</v>
      </c>
      <c r="F17" s="226">
        <f t="shared" si="1"/>
        <v>0</v>
      </c>
      <c r="G17" s="226">
        <f t="shared" si="1"/>
        <v>1274716.63</v>
      </c>
      <c r="H17" s="226">
        <f t="shared" si="1"/>
        <v>3016860.28</v>
      </c>
      <c r="I17" s="226">
        <f t="shared" si="1"/>
        <v>6236710.859999999</v>
      </c>
    </row>
    <row r="18" ht="21" customHeight="1" thickTop="1"/>
    <row r="19" ht="21" customHeight="1"/>
    <row r="20" ht="21" customHeight="1"/>
    <row r="21" spans="1:5" ht="24.75" customHeight="1">
      <c r="A21" s="2" t="s">
        <v>69</v>
      </c>
      <c r="B21" s="1" t="s">
        <v>150</v>
      </c>
      <c r="D21" s="31">
        <f>I17</f>
        <v>6236710.859999999</v>
      </c>
      <c r="E21" s="14" t="s">
        <v>151</v>
      </c>
    </row>
    <row r="22" spans="2:5" ht="24.75" customHeight="1">
      <c r="B22" s="1" t="s">
        <v>620</v>
      </c>
      <c r="D22" s="31">
        <v>0</v>
      </c>
      <c r="E22" s="14" t="s">
        <v>151</v>
      </c>
    </row>
    <row r="23" spans="1:9" ht="24.75" customHeight="1">
      <c r="A23" s="462" t="s">
        <v>1</v>
      </c>
      <c r="B23" s="462"/>
      <c r="C23" s="462"/>
      <c r="D23" s="462"/>
      <c r="E23" s="462"/>
      <c r="F23" s="462"/>
      <c r="G23" s="462"/>
      <c r="H23" s="462"/>
      <c r="I23" s="462"/>
    </row>
    <row r="24" spans="1:9" ht="24.75" customHeight="1">
      <c r="A24" s="305" t="s">
        <v>635</v>
      </c>
      <c r="B24" s="305"/>
      <c r="C24" s="305"/>
      <c r="D24" s="305"/>
      <c r="E24" s="305"/>
      <c r="F24" s="305"/>
      <c r="G24" s="305"/>
      <c r="H24" s="305"/>
      <c r="I24" s="305"/>
    </row>
    <row r="25" spans="1:9" ht="24.75" customHeight="1">
      <c r="A25" s="305" t="s">
        <v>649</v>
      </c>
      <c r="B25" s="305"/>
      <c r="C25" s="305"/>
      <c r="D25" s="305"/>
      <c r="E25" s="305"/>
      <c r="F25" s="305"/>
      <c r="G25" s="305"/>
      <c r="H25" s="305"/>
      <c r="I25" s="305"/>
    </row>
    <row r="26" spans="1:9" s="230" customFormat="1" ht="76.5" customHeight="1">
      <c r="A26" s="227" t="s">
        <v>618</v>
      </c>
      <c r="B26" s="227" t="s">
        <v>55</v>
      </c>
      <c r="C26" s="227" t="s">
        <v>52</v>
      </c>
      <c r="D26" s="239" t="s">
        <v>1</v>
      </c>
      <c r="E26" s="229" t="s">
        <v>158</v>
      </c>
      <c r="F26" s="229" t="s">
        <v>636</v>
      </c>
      <c r="G26" s="229" t="s">
        <v>637</v>
      </c>
      <c r="H26" s="229" t="s">
        <v>159</v>
      </c>
      <c r="I26" s="229" t="s">
        <v>3</v>
      </c>
    </row>
    <row r="27" spans="1:12" ht="19.5" customHeight="1">
      <c r="A27" s="6" t="s">
        <v>622</v>
      </c>
      <c r="B27" s="6" t="s">
        <v>20</v>
      </c>
      <c r="C27" s="6" t="s">
        <v>619</v>
      </c>
      <c r="D27" s="235"/>
      <c r="E27" s="225">
        <v>0</v>
      </c>
      <c r="F27" s="225">
        <v>0</v>
      </c>
      <c r="G27" s="225">
        <v>0</v>
      </c>
      <c r="H27" s="225">
        <v>0</v>
      </c>
      <c r="I27" s="225">
        <f>SUM(E27:H27)</f>
        <v>0</v>
      </c>
      <c r="K27" s="1" t="s">
        <v>619</v>
      </c>
      <c r="L27" s="240">
        <f>I28+I29+I30+I31+I32+I36</f>
        <v>6591990</v>
      </c>
    </row>
    <row r="28" spans="1:12" ht="19.5" customHeight="1">
      <c r="A28" s="4"/>
      <c r="B28" s="4" t="s">
        <v>21</v>
      </c>
      <c r="C28" s="6" t="s">
        <v>619</v>
      </c>
      <c r="D28" s="236"/>
      <c r="E28" s="11">
        <v>1544580</v>
      </c>
      <c r="F28" s="225"/>
      <c r="G28" s="11">
        <v>722860</v>
      </c>
      <c r="H28" s="11">
        <v>2951838</v>
      </c>
      <c r="I28" s="225">
        <f aca="true" t="shared" si="2" ref="I28:I36">SUM(E28:H28)</f>
        <v>5219278</v>
      </c>
      <c r="K28" s="1" t="s">
        <v>634</v>
      </c>
      <c r="L28" s="240" t="e">
        <f>#REF!+#REF!</f>
        <v>#REF!</v>
      </c>
    </row>
    <row r="29" spans="1:12" ht="19.5" customHeight="1">
      <c r="A29" s="4" t="s">
        <v>623</v>
      </c>
      <c r="B29" s="4" t="s">
        <v>22</v>
      </c>
      <c r="C29" s="6" t="s">
        <v>619</v>
      </c>
      <c r="D29" s="236"/>
      <c r="E29" s="11">
        <v>24900</v>
      </c>
      <c r="F29" s="225"/>
      <c r="G29" s="11">
        <v>3000</v>
      </c>
      <c r="H29" s="11">
        <v>20812</v>
      </c>
      <c r="I29" s="225">
        <f t="shared" si="2"/>
        <v>48712</v>
      </c>
      <c r="L29" s="240" t="e">
        <f>SUM(L27:L28)</f>
        <v>#REF!</v>
      </c>
    </row>
    <row r="30" spans="1:9" ht="19.5" customHeight="1">
      <c r="A30" s="4"/>
      <c r="B30" s="4" t="s">
        <v>23</v>
      </c>
      <c r="C30" s="6" t="s">
        <v>619</v>
      </c>
      <c r="D30" s="236"/>
      <c r="E30" s="11">
        <v>27000</v>
      </c>
      <c r="F30" s="225"/>
      <c r="G30" s="11">
        <v>504000</v>
      </c>
      <c r="H30" s="11">
        <v>8000</v>
      </c>
      <c r="I30" s="225">
        <f t="shared" si="2"/>
        <v>539000</v>
      </c>
    </row>
    <row r="31" spans="1:9" ht="19.5" customHeight="1">
      <c r="A31" s="4"/>
      <c r="B31" s="4" t="s">
        <v>24</v>
      </c>
      <c r="C31" s="6" t="s">
        <v>619</v>
      </c>
      <c r="D31" s="236"/>
      <c r="E31" s="11">
        <v>121500</v>
      </c>
      <c r="F31" s="225"/>
      <c r="G31" s="11">
        <v>66000</v>
      </c>
      <c r="H31" s="11">
        <v>101000</v>
      </c>
      <c r="I31" s="225">
        <f t="shared" si="2"/>
        <v>288500</v>
      </c>
    </row>
    <row r="32" spans="1:9" ht="19.5" customHeight="1">
      <c r="A32" s="4"/>
      <c r="B32" s="4" t="s">
        <v>25</v>
      </c>
      <c r="C32" s="6" t="s">
        <v>619</v>
      </c>
      <c r="D32" s="236"/>
      <c r="E32" s="11">
        <v>276500</v>
      </c>
      <c r="F32" s="225"/>
      <c r="G32" s="11">
        <v>0</v>
      </c>
      <c r="H32" s="11">
        <v>0</v>
      </c>
      <c r="I32" s="225">
        <f t="shared" si="2"/>
        <v>276500</v>
      </c>
    </row>
    <row r="33" spans="1:9" ht="19.5" customHeight="1">
      <c r="A33" s="4" t="s">
        <v>624</v>
      </c>
      <c r="B33" s="4" t="s">
        <v>26</v>
      </c>
      <c r="C33" s="6" t="s">
        <v>619</v>
      </c>
      <c r="D33" s="236"/>
      <c r="E33" s="11">
        <v>1000</v>
      </c>
      <c r="F33" s="225"/>
      <c r="G33" s="11">
        <v>1000</v>
      </c>
      <c r="H33" s="11">
        <v>5000</v>
      </c>
      <c r="I33" s="225">
        <f t="shared" si="2"/>
        <v>7000</v>
      </c>
    </row>
    <row r="34" spans="1:9" ht="19.5" customHeight="1">
      <c r="A34" s="4"/>
      <c r="B34" s="4" t="s">
        <v>27</v>
      </c>
      <c r="C34" s="6" t="s">
        <v>619</v>
      </c>
      <c r="D34" s="236"/>
      <c r="E34" s="11"/>
      <c r="F34" s="225"/>
      <c r="G34" s="11"/>
      <c r="H34" s="11"/>
      <c r="I34" s="225">
        <f t="shared" si="2"/>
        <v>0</v>
      </c>
    </row>
    <row r="35" spans="1:9" ht="19.5" customHeight="1">
      <c r="A35" s="4" t="s">
        <v>625</v>
      </c>
      <c r="B35" s="4" t="s">
        <v>626</v>
      </c>
      <c r="C35" s="6" t="s">
        <v>619</v>
      </c>
      <c r="D35" s="236"/>
      <c r="E35" s="11"/>
      <c r="F35" s="225"/>
      <c r="G35" s="11"/>
      <c r="H35" s="11"/>
      <c r="I35" s="225">
        <f t="shared" si="2"/>
        <v>0</v>
      </c>
    </row>
    <row r="36" spans="1:9" ht="19.5" customHeight="1">
      <c r="A36" s="10" t="s">
        <v>627</v>
      </c>
      <c r="B36" s="10" t="s">
        <v>28</v>
      </c>
      <c r="C36" s="6" t="s">
        <v>619</v>
      </c>
      <c r="D36" s="237"/>
      <c r="E36" s="12"/>
      <c r="F36" s="225"/>
      <c r="G36" s="12">
        <v>220000</v>
      </c>
      <c r="H36" s="12"/>
      <c r="I36" s="225">
        <f t="shared" si="2"/>
        <v>220000</v>
      </c>
    </row>
    <row r="37" spans="1:9" ht="19.5" customHeight="1" thickBot="1">
      <c r="A37" s="459" t="s">
        <v>3</v>
      </c>
      <c r="B37" s="460"/>
      <c r="C37" s="461"/>
      <c r="D37" s="238"/>
      <c r="E37" s="226">
        <f>SUM(E27:E36)</f>
        <v>1995480</v>
      </c>
      <c r="F37" s="226">
        <f>SUM(F27:F36)</f>
        <v>0</v>
      </c>
      <c r="G37" s="226">
        <f>SUM(G27:G36)</f>
        <v>1516860</v>
      </c>
      <c r="H37" s="226">
        <f>SUM(H27:H36)</f>
        <v>3086650</v>
      </c>
      <c r="I37" s="226">
        <f>SUM(I27:I36)</f>
        <v>6598990</v>
      </c>
    </row>
    <row r="38" ht="24.75" customHeight="1" thickTop="1"/>
    <row r="39" spans="1:5" ht="24.75" customHeight="1">
      <c r="A39" s="2" t="s">
        <v>69</v>
      </c>
      <c r="B39" s="1" t="s">
        <v>150</v>
      </c>
      <c r="D39" s="31"/>
      <c r="E39" s="14" t="s">
        <v>151</v>
      </c>
    </row>
    <row r="40" spans="2:5" ht="24.75" customHeight="1">
      <c r="B40" s="1" t="s">
        <v>620</v>
      </c>
      <c r="D40" s="31"/>
      <c r="E40" s="14" t="s">
        <v>151</v>
      </c>
    </row>
  </sheetData>
  <sheetProtection/>
  <mergeCells count="8">
    <mergeCell ref="A25:I25"/>
    <mergeCell ref="A37:C37"/>
    <mergeCell ref="A1:I1"/>
    <mergeCell ref="A2:I2"/>
    <mergeCell ref="A3:I3"/>
    <mergeCell ref="A17:C17"/>
    <mergeCell ref="A23:I23"/>
    <mergeCell ref="A24:I24"/>
  </mergeCells>
  <printOptions/>
  <pageMargins left="0.5118110236220472" right="0.5118110236220472" top="0.7480314960629921" bottom="0.7480314960629921" header="0.31496062992125984" footer="0.31496062992125984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16.421875" style="1" customWidth="1"/>
    <col min="2" max="2" width="20.140625" style="1" customWidth="1"/>
    <col min="3" max="3" width="15.00390625" style="1" customWidth="1"/>
    <col min="4" max="4" width="16.00390625" style="1" customWidth="1"/>
    <col min="5" max="5" width="18.421875" style="14" customWidth="1"/>
    <col min="6" max="6" width="20.140625" style="14" customWidth="1"/>
    <col min="7" max="7" width="21.57421875" style="14" customWidth="1"/>
    <col min="8" max="16384" width="9.00390625" style="1" customWidth="1"/>
  </cols>
  <sheetData>
    <row r="1" spans="1:7" ht="24.75" customHeight="1">
      <c r="A1" s="305" t="s">
        <v>0</v>
      </c>
      <c r="B1" s="305"/>
      <c r="C1" s="305"/>
      <c r="D1" s="305"/>
      <c r="E1" s="305"/>
      <c r="F1" s="305"/>
      <c r="G1" s="305"/>
    </row>
    <row r="2" spans="1:7" ht="24.75" customHeight="1">
      <c r="A2" s="305" t="s">
        <v>638</v>
      </c>
      <c r="B2" s="305"/>
      <c r="C2" s="305"/>
      <c r="D2" s="305"/>
      <c r="E2" s="305"/>
      <c r="F2" s="305"/>
      <c r="G2" s="305"/>
    </row>
    <row r="3" spans="1:7" ht="24.75" customHeight="1">
      <c r="A3" s="305" t="s">
        <v>649</v>
      </c>
      <c r="B3" s="305"/>
      <c r="C3" s="305"/>
      <c r="D3" s="305"/>
      <c r="E3" s="305"/>
      <c r="F3" s="305"/>
      <c r="G3" s="305"/>
    </row>
    <row r="4" spans="1:7" s="151" customFormat="1" ht="49.5" customHeight="1">
      <c r="A4" s="152" t="s">
        <v>618</v>
      </c>
      <c r="B4" s="152" t="s">
        <v>55</v>
      </c>
      <c r="C4" s="152" t="s">
        <v>52</v>
      </c>
      <c r="D4" s="152" t="s">
        <v>1</v>
      </c>
      <c r="E4" s="229" t="s">
        <v>639</v>
      </c>
      <c r="F4" s="229" t="s">
        <v>640</v>
      </c>
      <c r="G4" s="153" t="s">
        <v>3</v>
      </c>
    </row>
    <row r="5" spans="1:7" ht="24.75" customHeight="1">
      <c r="A5" s="6" t="s">
        <v>622</v>
      </c>
      <c r="B5" s="6" t="s">
        <v>20</v>
      </c>
      <c r="C5" s="6" t="s">
        <v>619</v>
      </c>
      <c r="D5" s="233">
        <f>G25</f>
        <v>0</v>
      </c>
      <c r="E5" s="225">
        <v>0</v>
      </c>
      <c r="F5" s="225">
        <v>0</v>
      </c>
      <c r="G5" s="225">
        <f>SUM(E5:F5)</f>
        <v>0</v>
      </c>
    </row>
    <row r="6" spans="1:7" ht="24.75" customHeight="1">
      <c r="A6" s="4"/>
      <c r="B6" s="4" t="s">
        <v>21</v>
      </c>
      <c r="C6" s="6" t="s">
        <v>619</v>
      </c>
      <c r="D6" s="233">
        <f>G26</f>
        <v>2269600</v>
      </c>
      <c r="E6" s="225">
        <v>0</v>
      </c>
      <c r="F6" s="11">
        <v>2269452</v>
      </c>
      <c r="G6" s="225">
        <f aca="true" t="shared" si="0" ref="G6:G14">SUM(E6:F6)</f>
        <v>2269452</v>
      </c>
    </row>
    <row r="7" spans="1:7" ht="24.75" customHeight="1">
      <c r="A7" s="4" t="s">
        <v>623</v>
      </c>
      <c r="B7" s="4" t="s">
        <v>22</v>
      </c>
      <c r="C7" s="6" t="s">
        <v>619</v>
      </c>
      <c r="D7" s="233">
        <f aca="true" t="shared" si="1" ref="D7:D14">G27</f>
        <v>41000</v>
      </c>
      <c r="E7" s="225">
        <v>0</v>
      </c>
      <c r="F7" s="11">
        <v>40620</v>
      </c>
      <c r="G7" s="225">
        <f t="shared" si="0"/>
        <v>40620</v>
      </c>
    </row>
    <row r="8" spans="1:7" ht="24.75" customHeight="1">
      <c r="A8" s="4"/>
      <c r="B8" s="4" t="s">
        <v>23</v>
      </c>
      <c r="C8" s="6" t="s">
        <v>619</v>
      </c>
      <c r="D8" s="233">
        <f t="shared" si="1"/>
        <v>169000</v>
      </c>
      <c r="E8" s="225">
        <v>0</v>
      </c>
      <c r="F8" s="11">
        <v>104799</v>
      </c>
      <c r="G8" s="225">
        <f t="shared" si="0"/>
        <v>104799</v>
      </c>
    </row>
    <row r="9" spans="1:7" ht="24.75" customHeight="1">
      <c r="A9" s="4"/>
      <c r="B9" s="4" t="s">
        <v>24</v>
      </c>
      <c r="C9" s="6" t="s">
        <v>619</v>
      </c>
      <c r="D9" s="233">
        <f t="shared" si="1"/>
        <v>78500</v>
      </c>
      <c r="E9" s="225">
        <v>0</v>
      </c>
      <c r="F9" s="11">
        <v>56442</v>
      </c>
      <c r="G9" s="225">
        <f t="shared" si="0"/>
        <v>56442</v>
      </c>
    </row>
    <row r="10" spans="1:7" ht="24.75" customHeight="1">
      <c r="A10" s="4"/>
      <c r="B10" s="4" t="s">
        <v>25</v>
      </c>
      <c r="C10" s="6" t="s">
        <v>619</v>
      </c>
      <c r="D10" s="233">
        <f t="shared" si="1"/>
        <v>19000</v>
      </c>
      <c r="E10" s="225">
        <v>0</v>
      </c>
      <c r="F10" s="11">
        <v>16297.93</v>
      </c>
      <c r="G10" s="225">
        <f t="shared" si="0"/>
        <v>16297.93</v>
      </c>
    </row>
    <row r="11" spans="1:7" ht="24.75" customHeight="1">
      <c r="A11" s="4" t="s">
        <v>624</v>
      </c>
      <c r="B11" s="4" t="s">
        <v>26</v>
      </c>
      <c r="C11" s="6" t="s">
        <v>619</v>
      </c>
      <c r="D11" s="233">
        <f t="shared" si="1"/>
        <v>9000</v>
      </c>
      <c r="E11" s="225">
        <v>0</v>
      </c>
      <c r="F11" s="11">
        <v>9000</v>
      </c>
      <c r="G11" s="225">
        <f t="shared" si="0"/>
        <v>9000</v>
      </c>
    </row>
    <row r="12" spans="1:7" ht="24.75" customHeight="1">
      <c r="A12" s="4"/>
      <c r="B12" s="4" t="s">
        <v>27</v>
      </c>
      <c r="C12" s="6" t="s">
        <v>619</v>
      </c>
      <c r="D12" s="233">
        <f t="shared" si="1"/>
        <v>0</v>
      </c>
      <c r="E12" s="225">
        <v>0</v>
      </c>
      <c r="F12" s="11">
        <v>0</v>
      </c>
      <c r="G12" s="225">
        <f t="shared" si="0"/>
        <v>0</v>
      </c>
    </row>
    <row r="13" spans="1:7" ht="24.75" customHeight="1">
      <c r="A13" s="4" t="s">
        <v>625</v>
      </c>
      <c r="B13" s="4" t="s">
        <v>626</v>
      </c>
      <c r="C13" s="6" t="s">
        <v>619</v>
      </c>
      <c r="D13" s="233">
        <f t="shared" si="1"/>
        <v>0</v>
      </c>
      <c r="E13" s="225">
        <v>0</v>
      </c>
      <c r="F13" s="11">
        <v>0</v>
      </c>
      <c r="G13" s="225">
        <f t="shared" si="0"/>
        <v>0</v>
      </c>
    </row>
    <row r="14" spans="1:7" ht="24.75" customHeight="1">
      <c r="A14" s="10" t="s">
        <v>627</v>
      </c>
      <c r="B14" s="10" t="s">
        <v>28</v>
      </c>
      <c r="C14" s="6" t="s">
        <v>619</v>
      </c>
      <c r="D14" s="233">
        <f t="shared" si="1"/>
        <v>0</v>
      </c>
      <c r="E14" s="225">
        <v>0</v>
      </c>
      <c r="F14" s="12">
        <v>0</v>
      </c>
      <c r="G14" s="225">
        <f t="shared" si="0"/>
        <v>0</v>
      </c>
    </row>
    <row r="15" spans="1:7" ht="24.75" customHeight="1" thickBot="1">
      <c r="A15" s="459" t="s">
        <v>3</v>
      </c>
      <c r="B15" s="460"/>
      <c r="C15" s="461"/>
      <c r="D15" s="243">
        <f>SUM(D5:D14)</f>
        <v>2586100</v>
      </c>
      <c r="E15" s="226">
        <f>SUM(E5:E14)</f>
        <v>0</v>
      </c>
      <c r="F15" s="226">
        <f>SUM(F5:F14)</f>
        <v>2496610.93</v>
      </c>
      <c r="G15" s="226">
        <f>SUM(G5:G14)</f>
        <v>2496610.93</v>
      </c>
    </row>
    <row r="16" ht="24.75" customHeight="1" thickTop="1"/>
    <row r="17" ht="24.75" customHeight="1"/>
    <row r="18" ht="24.75" customHeight="1"/>
    <row r="19" spans="1:5" ht="24.75" customHeight="1">
      <c r="A19" s="2" t="s">
        <v>69</v>
      </c>
      <c r="B19" s="1" t="s">
        <v>150</v>
      </c>
      <c r="D19" s="14">
        <f>G15</f>
        <v>2496610.93</v>
      </c>
      <c r="E19" s="14" t="s">
        <v>151</v>
      </c>
    </row>
    <row r="20" spans="2:5" ht="24.75" customHeight="1">
      <c r="B20" s="1" t="s">
        <v>620</v>
      </c>
      <c r="D20" s="14">
        <v>0</v>
      </c>
      <c r="E20" s="14" t="s">
        <v>151</v>
      </c>
    </row>
    <row r="21" spans="1:7" ht="24.75" customHeight="1">
      <c r="A21" s="462" t="s">
        <v>1</v>
      </c>
      <c r="B21" s="462"/>
      <c r="C21" s="462"/>
      <c r="D21" s="462"/>
      <c r="E21" s="462"/>
      <c r="F21" s="462"/>
      <c r="G21" s="462"/>
    </row>
    <row r="22" spans="1:7" ht="24.75" customHeight="1">
      <c r="A22" s="305" t="s">
        <v>638</v>
      </c>
      <c r="B22" s="305"/>
      <c r="C22" s="305"/>
      <c r="D22" s="305"/>
      <c r="E22" s="305"/>
      <c r="F22" s="305"/>
      <c r="G22" s="305"/>
    </row>
    <row r="23" spans="1:7" ht="24.75" customHeight="1">
      <c r="A23" s="305" t="s">
        <v>649</v>
      </c>
      <c r="B23" s="305"/>
      <c r="C23" s="305"/>
      <c r="D23" s="305"/>
      <c r="E23" s="305"/>
      <c r="F23" s="305"/>
      <c r="G23" s="305"/>
    </row>
    <row r="24" spans="1:7" s="151" customFormat="1" ht="49.5" customHeight="1">
      <c r="A24" s="152" t="s">
        <v>618</v>
      </c>
      <c r="B24" s="152" t="s">
        <v>55</v>
      </c>
      <c r="C24" s="152" t="s">
        <v>52</v>
      </c>
      <c r="D24" s="152" t="s">
        <v>1</v>
      </c>
      <c r="E24" s="229" t="s">
        <v>639</v>
      </c>
      <c r="F24" s="229" t="s">
        <v>640</v>
      </c>
      <c r="G24" s="153" t="s">
        <v>3</v>
      </c>
    </row>
    <row r="25" spans="1:7" ht="24.75" customHeight="1">
      <c r="A25" s="6" t="s">
        <v>622</v>
      </c>
      <c r="B25" s="6" t="s">
        <v>20</v>
      </c>
      <c r="C25" s="6" t="s">
        <v>619</v>
      </c>
      <c r="D25" s="6"/>
      <c r="E25" s="225">
        <v>0</v>
      </c>
      <c r="F25" s="225">
        <v>0</v>
      </c>
      <c r="G25" s="225">
        <f>SUM(E25:F25)</f>
        <v>0</v>
      </c>
    </row>
    <row r="26" spans="1:7" ht="24.75" customHeight="1">
      <c r="A26" s="4"/>
      <c r="B26" s="4" t="s">
        <v>21</v>
      </c>
      <c r="C26" s="6" t="s">
        <v>619</v>
      </c>
      <c r="D26" s="4"/>
      <c r="E26" s="225">
        <v>0</v>
      </c>
      <c r="F26" s="11">
        <v>2269600</v>
      </c>
      <c r="G26" s="225">
        <f aca="true" t="shared" si="2" ref="G26:G34">SUM(E26:F26)</f>
        <v>2269600</v>
      </c>
    </row>
    <row r="27" spans="1:7" ht="24.75" customHeight="1">
      <c r="A27" s="4" t="s">
        <v>623</v>
      </c>
      <c r="B27" s="4" t="s">
        <v>22</v>
      </c>
      <c r="C27" s="6" t="s">
        <v>619</v>
      </c>
      <c r="D27" s="4"/>
      <c r="E27" s="225">
        <v>0</v>
      </c>
      <c r="F27" s="11">
        <v>41000</v>
      </c>
      <c r="G27" s="225">
        <f t="shared" si="2"/>
        <v>41000</v>
      </c>
    </row>
    <row r="28" spans="1:7" ht="24.75" customHeight="1">
      <c r="A28" s="4"/>
      <c r="B28" s="4" t="s">
        <v>23</v>
      </c>
      <c r="C28" s="6" t="s">
        <v>619</v>
      </c>
      <c r="D28" s="4"/>
      <c r="E28" s="225">
        <v>0</v>
      </c>
      <c r="F28" s="11">
        <v>169000</v>
      </c>
      <c r="G28" s="225">
        <f t="shared" si="2"/>
        <v>169000</v>
      </c>
    </row>
    <row r="29" spans="1:7" ht="24.75" customHeight="1">
      <c r="A29" s="4"/>
      <c r="B29" s="4" t="s">
        <v>24</v>
      </c>
      <c r="C29" s="6" t="s">
        <v>619</v>
      </c>
      <c r="D29" s="4"/>
      <c r="E29" s="225">
        <v>0</v>
      </c>
      <c r="F29" s="11">
        <v>78500</v>
      </c>
      <c r="G29" s="225">
        <f t="shared" si="2"/>
        <v>78500</v>
      </c>
    </row>
    <row r="30" spans="1:7" ht="24.75" customHeight="1">
      <c r="A30" s="4"/>
      <c r="B30" s="4" t="s">
        <v>25</v>
      </c>
      <c r="C30" s="6" t="s">
        <v>619</v>
      </c>
      <c r="D30" s="4"/>
      <c r="E30" s="225">
        <v>0</v>
      </c>
      <c r="F30" s="11">
        <v>19000</v>
      </c>
      <c r="G30" s="225">
        <f t="shared" si="2"/>
        <v>19000</v>
      </c>
    </row>
    <row r="31" spans="1:7" ht="24.75" customHeight="1">
      <c r="A31" s="4" t="s">
        <v>624</v>
      </c>
      <c r="B31" s="4" t="s">
        <v>26</v>
      </c>
      <c r="C31" s="6" t="s">
        <v>619</v>
      </c>
      <c r="D31" s="4"/>
      <c r="E31" s="225">
        <v>0</v>
      </c>
      <c r="F31" s="11">
        <v>9000</v>
      </c>
      <c r="G31" s="225">
        <f t="shared" si="2"/>
        <v>9000</v>
      </c>
    </row>
    <row r="32" spans="1:7" ht="24.75" customHeight="1">
      <c r="A32" s="4"/>
      <c r="B32" s="4" t="s">
        <v>27</v>
      </c>
      <c r="C32" s="6" t="s">
        <v>619</v>
      </c>
      <c r="D32" s="4"/>
      <c r="E32" s="225">
        <v>0</v>
      </c>
      <c r="F32" s="11">
        <v>0</v>
      </c>
      <c r="G32" s="225">
        <f t="shared" si="2"/>
        <v>0</v>
      </c>
    </row>
    <row r="33" spans="1:7" ht="24.75" customHeight="1">
      <c r="A33" s="4" t="s">
        <v>625</v>
      </c>
      <c r="B33" s="4" t="s">
        <v>626</v>
      </c>
      <c r="C33" s="6" t="s">
        <v>619</v>
      </c>
      <c r="D33" s="4"/>
      <c r="E33" s="225">
        <v>0</v>
      </c>
      <c r="F33" s="11">
        <v>0</v>
      </c>
      <c r="G33" s="225">
        <f t="shared" si="2"/>
        <v>0</v>
      </c>
    </row>
    <row r="34" spans="1:7" ht="24.75" customHeight="1">
      <c r="A34" s="10" t="s">
        <v>627</v>
      </c>
      <c r="B34" s="10" t="s">
        <v>28</v>
      </c>
      <c r="C34" s="6" t="s">
        <v>619</v>
      </c>
      <c r="D34" s="10"/>
      <c r="E34" s="225">
        <v>0</v>
      </c>
      <c r="F34" s="12">
        <v>0</v>
      </c>
      <c r="G34" s="225">
        <f t="shared" si="2"/>
        <v>0</v>
      </c>
    </row>
    <row r="35" spans="1:7" ht="24.75" customHeight="1" thickBot="1">
      <c r="A35" s="459" t="s">
        <v>3</v>
      </c>
      <c r="B35" s="460"/>
      <c r="C35" s="461"/>
      <c r="D35" s="244"/>
      <c r="E35" s="226">
        <f>SUM(E25:E34)</f>
        <v>0</v>
      </c>
      <c r="F35" s="226">
        <f>SUM(F25:F34)</f>
        <v>2586100</v>
      </c>
      <c r="G35" s="226">
        <f>SUM(G25:G34)</f>
        <v>2586100</v>
      </c>
    </row>
    <row r="36" ht="24.75" customHeight="1" thickTop="1"/>
    <row r="37" spans="1:5" ht="24.75" customHeight="1">
      <c r="A37" s="2" t="s">
        <v>69</v>
      </c>
      <c r="B37" s="1" t="s">
        <v>150</v>
      </c>
      <c r="D37" s="14">
        <v>2435793.88</v>
      </c>
      <c r="E37" s="14" t="s">
        <v>151</v>
      </c>
    </row>
    <row r="38" spans="2:5" ht="24.75" customHeight="1">
      <c r="B38" s="1" t="s">
        <v>620</v>
      </c>
      <c r="D38" s="14">
        <v>0</v>
      </c>
      <c r="E38" s="14" t="s">
        <v>151</v>
      </c>
    </row>
  </sheetData>
  <sheetProtection/>
  <mergeCells count="8">
    <mergeCell ref="A23:G23"/>
    <mergeCell ref="A35:C35"/>
    <mergeCell ref="A1:G1"/>
    <mergeCell ref="A2:G2"/>
    <mergeCell ref="A3:G3"/>
    <mergeCell ref="A15:C15"/>
    <mergeCell ref="A21:G21"/>
    <mergeCell ref="A22:G22"/>
  </mergeCells>
  <printOptions/>
  <pageMargins left="0.5118110236220472" right="0.5118110236220472" top="0.7480314960629921" bottom="0.7480314960629921" header="0.31496062992125984" footer="0.31496062992125984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0">
      <selection activeCell="D15" sqref="D15"/>
    </sheetView>
  </sheetViews>
  <sheetFormatPr defaultColWidth="9.140625" defaultRowHeight="15"/>
  <cols>
    <col min="1" max="1" width="10.7109375" style="1" customWidth="1"/>
    <col min="2" max="2" width="17.421875" style="1" customWidth="1"/>
    <col min="3" max="3" width="10.00390625" style="1" customWidth="1"/>
    <col min="4" max="4" width="13.00390625" style="128" customWidth="1"/>
    <col min="5" max="5" width="12.421875" style="14" customWidth="1"/>
    <col min="6" max="6" width="13.140625" style="14" customWidth="1"/>
    <col min="7" max="7" width="12.421875" style="14" customWidth="1"/>
    <col min="8" max="8" width="13.421875" style="14" customWidth="1"/>
    <col min="9" max="9" width="10.28125" style="14" customWidth="1"/>
    <col min="10" max="10" width="13.421875" style="14" customWidth="1"/>
    <col min="11" max="16384" width="9.00390625" style="1" customWidth="1"/>
  </cols>
  <sheetData>
    <row r="1" spans="1:10" ht="24.75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ht="24.75" customHeight="1">
      <c r="A2" s="305" t="s">
        <v>641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24.75" customHeight="1">
      <c r="A3" s="305" t="s">
        <v>649</v>
      </c>
      <c r="B3" s="305"/>
      <c r="C3" s="305"/>
      <c r="D3" s="305"/>
      <c r="E3" s="305"/>
      <c r="F3" s="305"/>
      <c r="G3" s="305"/>
      <c r="H3" s="305"/>
      <c r="I3" s="305"/>
      <c r="J3" s="305"/>
    </row>
    <row r="4" spans="1:10" s="230" customFormat="1" ht="76.5" customHeight="1">
      <c r="A4" s="227" t="s">
        <v>618</v>
      </c>
      <c r="B4" s="227" t="s">
        <v>55</v>
      </c>
      <c r="C4" s="227" t="s">
        <v>52</v>
      </c>
      <c r="D4" s="239" t="s">
        <v>1</v>
      </c>
      <c r="E4" s="229" t="s">
        <v>642</v>
      </c>
      <c r="F4" s="229" t="s">
        <v>643</v>
      </c>
      <c r="G4" s="229" t="s">
        <v>560</v>
      </c>
      <c r="H4" s="229" t="s">
        <v>160</v>
      </c>
      <c r="I4" s="229" t="s">
        <v>644</v>
      </c>
      <c r="J4" s="229" t="s">
        <v>3</v>
      </c>
    </row>
    <row r="5" spans="1:10" ht="19.5" customHeight="1">
      <c r="A5" s="6" t="s">
        <v>622</v>
      </c>
      <c r="B5" s="6" t="s">
        <v>20</v>
      </c>
      <c r="C5" s="6" t="s">
        <v>619</v>
      </c>
      <c r="D5" s="233">
        <f>J27</f>
        <v>0</v>
      </c>
      <c r="E5" s="225">
        <v>0</v>
      </c>
      <c r="F5" s="225">
        <v>0</v>
      </c>
      <c r="G5" s="225">
        <v>0</v>
      </c>
      <c r="H5" s="225">
        <v>0</v>
      </c>
      <c r="I5" s="225">
        <v>0</v>
      </c>
      <c r="J5" s="225">
        <f>SUM(E5:I5)</f>
        <v>0</v>
      </c>
    </row>
    <row r="6" spans="1:10" ht="19.5" customHeight="1">
      <c r="A6" s="4"/>
      <c r="B6" s="4" t="s">
        <v>21</v>
      </c>
      <c r="C6" s="6" t="s">
        <v>619</v>
      </c>
      <c r="D6" s="233">
        <f>J28</f>
        <v>15008100</v>
      </c>
      <c r="E6" s="11">
        <v>985860</v>
      </c>
      <c r="F6" s="11">
        <v>7852192</v>
      </c>
      <c r="G6" s="11">
        <v>0</v>
      </c>
      <c r="H6" s="11">
        <v>6137785</v>
      </c>
      <c r="I6" s="225">
        <v>0</v>
      </c>
      <c r="J6" s="225">
        <f aca="true" t="shared" si="0" ref="J6:J14">SUM(E6:I6)</f>
        <v>14975837</v>
      </c>
    </row>
    <row r="7" spans="1:10" ht="19.5" customHeight="1">
      <c r="A7" s="4" t="s">
        <v>623</v>
      </c>
      <c r="B7" s="4" t="s">
        <v>22</v>
      </c>
      <c r="C7" s="6" t="s">
        <v>619</v>
      </c>
      <c r="D7" s="233">
        <f aca="true" t="shared" si="1" ref="D7:D14">J29</f>
        <v>693160</v>
      </c>
      <c r="E7" s="11">
        <v>0</v>
      </c>
      <c r="F7" s="11">
        <v>363480</v>
      </c>
      <c r="G7" s="11">
        <v>0</v>
      </c>
      <c r="H7" s="11">
        <f>312100+13800</f>
        <v>325900</v>
      </c>
      <c r="I7" s="225">
        <v>0</v>
      </c>
      <c r="J7" s="225">
        <f t="shared" si="0"/>
        <v>689380</v>
      </c>
    </row>
    <row r="8" spans="1:10" ht="19.5" customHeight="1">
      <c r="A8" s="4"/>
      <c r="B8" s="4" t="s">
        <v>23</v>
      </c>
      <c r="C8" s="6" t="s">
        <v>619</v>
      </c>
      <c r="D8" s="233">
        <f t="shared" si="1"/>
        <v>3314600</v>
      </c>
      <c r="E8" s="11">
        <v>0</v>
      </c>
      <c r="F8" s="11">
        <f>609068.82+32000</f>
        <v>641068.82</v>
      </c>
      <c r="G8" s="11">
        <v>4180</v>
      </c>
      <c r="H8" s="11">
        <f>2337889.66+146000+11760</f>
        <v>2495649.66</v>
      </c>
      <c r="I8" s="225">
        <v>0</v>
      </c>
      <c r="J8" s="225">
        <f t="shared" si="0"/>
        <v>3140898.48</v>
      </c>
    </row>
    <row r="9" spans="1:10" ht="19.5" customHeight="1">
      <c r="A9" s="4"/>
      <c r="B9" s="4" t="s">
        <v>24</v>
      </c>
      <c r="C9" s="6" t="s">
        <v>619</v>
      </c>
      <c r="D9" s="233">
        <f t="shared" si="1"/>
        <v>4771400</v>
      </c>
      <c r="E9" s="11">
        <v>127289.72</v>
      </c>
      <c r="F9" s="11">
        <v>2332474.95</v>
      </c>
      <c r="G9" s="11">
        <v>128135.2</v>
      </c>
      <c r="H9" s="11">
        <v>2029701.87</v>
      </c>
      <c r="I9" s="225">
        <v>0</v>
      </c>
      <c r="J9" s="225">
        <f t="shared" si="0"/>
        <v>4617601.74</v>
      </c>
    </row>
    <row r="10" spans="1:10" ht="19.5" customHeight="1">
      <c r="A10" s="4"/>
      <c r="B10" s="4" t="s">
        <v>25</v>
      </c>
      <c r="C10" s="6" t="s">
        <v>619</v>
      </c>
      <c r="D10" s="233">
        <f t="shared" si="1"/>
        <v>32000</v>
      </c>
      <c r="E10" s="11">
        <v>24070.2</v>
      </c>
      <c r="F10" s="11">
        <v>0</v>
      </c>
      <c r="G10" s="11">
        <v>0</v>
      </c>
      <c r="H10" s="11">
        <v>0</v>
      </c>
      <c r="I10" s="225">
        <v>0</v>
      </c>
      <c r="J10" s="225">
        <f t="shared" si="0"/>
        <v>24070.2</v>
      </c>
    </row>
    <row r="11" spans="1:10" ht="19.5" customHeight="1">
      <c r="A11" s="4" t="s">
        <v>624</v>
      </c>
      <c r="B11" s="4" t="s">
        <v>26</v>
      </c>
      <c r="C11" s="6" t="s">
        <v>619</v>
      </c>
      <c r="D11" s="233">
        <f t="shared" si="1"/>
        <v>7618000</v>
      </c>
      <c r="E11" s="11">
        <v>0</v>
      </c>
      <c r="F11" s="11">
        <f>26000</f>
        <v>26000</v>
      </c>
      <c r="G11" s="11">
        <f>7000</f>
        <v>7000</v>
      </c>
      <c r="H11" s="11">
        <f>15000+7500000</f>
        <v>7515000</v>
      </c>
      <c r="I11" s="225">
        <v>0</v>
      </c>
      <c r="J11" s="225">
        <f t="shared" si="0"/>
        <v>7548000</v>
      </c>
    </row>
    <row r="12" spans="1:10" ht="19.5" customHeight="1">
      <c r="A12" s="4"/>
      <c r="B12" s="4" t="s">
        <v>27</v>
      </c>
      <c r="C12" s="6" t="s">
        <v>619</v>
      </c>
      <c r="D12" s="233">
        <f t="shared" si="1"/>
        <v>10209000</v>
      </c>
      <c r="E12" s="11">
        <v>0</v>
      </c>
      <c r="F12" s="11">
        <f>229000+8179000</f>
        <v>8408000</v>
      </c>
      <c r="G12" s="11"/>
      <c r="H12" s="11">
        <f>1800000</f>
        <v>1800000</v>
      </c>
      <c r="I12" s="225">
        <v>0</v>
      </c>
      <c r="J12" s="225">
        <f t="shared" si="0"/>
        <v>10208000</v>
      </c>
    </row>
    <row r="13" spans="1:10" ht="19.5" customHeight="1">
      <c r="A13" s="4" t="s">
        <v>625</v>
      </c>
      <c r="B13" s="4" t="s">
        <v>626</v>
      </c>
      <c r="C13" s="6" t="s">
        <v>619</v>
      </c>
      <c r="D13" s="233">
        <f t="shared" si="1"/>
        <v>0</v>
      </c>
      <c r="E13" s="11">
        <v>0</v>
      </c>
      <c r="F13" s="11">
        <v>0</v>
      </c>
      <c r="G13" s="11"/>
      <c r="H13" s="11"/>
      <c r="I13" s="225">
        <v>0</v>
      </c>
      <c r="J13" s="225">
        <f t="shared" si="0"/>
        <v>0</v>
      </c>
    </row>
    <row r="14" spans="1:10" ht="19.5" customHeight="1">
      <c r="A14" s="10" t="s">
        <v>627</v>
      </c>
      <c r="B14" s="10" t="s">
        <v>28</v>
      </c>
      <c r="C14" s="6" t="s">
        <v>619</v>
      </c>
      <c r="D14" s="233">
        <f t="shared" si="1"/>
        <v>0</v>
      </c>
      <c r="E14" s="12">
        <v>0</v>
      </c>
      <c r="F14" s="12">
        <v>0</v>
      </c>
      <c r="G14" s="12"/>
      <c r="H14" s="12"/>
      <c r="I14" s="225">
        <v>0</v>
      </c>
      <c r="J14" s="225">
        <f t="shared" si="0"/>
        <v>0</v>
      </c>
    </row>
    <row r="15" spans="1:10" ht="19.5" customHeight="1" thickBot="1">
      <c r="A15" s="459" t="s">
        <v>3</v>
      </c>
      <c r="B15" s="460"/>
      <c r="C15" s="461"/>
      <c r="D15" s="234">
        <f>SUM(D5:D14)</f>
        <v>41646260</v>
      </c>
      <c r="E15" s="226">
        <f aca="true" t="shared" si="2" ref="E15:J15">SUM(E5:E14)</f>
        <v>1137219.92</v>
      </c>
      <c r="F15" s="226">
        <f t="shared" si="2"/>
        <v>19623215.77</v>
      </c>
      <c r="G15" s="226">
        <f>SUM(G5:G14)</f>
        <v>139315.2</v>
      </c>
      <c r="H15" s="226">
        <f t="shared" si="2"/>
        <v>20304036.53</v>
      </c>
      <c r="I15" s="226">
        <f t="shared" si="2"/>
        <v>0</v>
      </c>
      <c r="J15" s="226">
        <f t="shared" si="2"/>
        <v>41203787.42</v>
      </c>
    </row>
    <row r="16" ht="24.75" customHeight="1" thickTop="1"/>
    <row r="17" ht="24.75" customHeight="1"/>
    <row r="18" ht="24.75" customHeight="1"/>
    <row r="19" ht="24.75" customHeight="1"/>
    <row r="20" spans="1:5" ht="24.75" customHeight="1">
      <c r="A20" s="2" t="s">
        <v>69</v>
      </c>
      <c r="B20" s="1" t="s">
        <v>150</v>
      </c>
      <c r="D20" s="31">
        <f>J15</f>
        <v>41203787.42</v>
      </c>
      <c r="E20" s="14" t="s">
        <v>151</v>
      </c>
    </row>
    <row r="21" spans="2:5" ht="24.75" customHeight="1">
      <c r="B21" s="1" t="s">
        <v>620</v>
      </c>
      <c r="D21" s="31">
        <v>0</v>
      </c>
      <c r="E21" s="14" t="s">
        <v>151</v>
      </c>
    </row>
    <row r="22" ht="24.75" customHeight="1"/>
    <row r="23" spans="1:10" ht="24.75" customHeight="1">
      <c r="A23" s="462" t="s">
        <v>1</v>
      </c>
      <c r="B23" s="462"/>
      <c r="C23" s="462"/>
      <c r="D23" s="462"/>
      <c r="E23" s="462"/>
      <c r="F23" s="462"/>
      <c r="G23" s="462"/>
      <c r="H23" s="462"/>
      <c r="I23" s="462"/>
      <c r="J23" s="462"/>
    </row>
    <row r="24" spans="1:10" ht="24.75" customHeight="1">
      <c r="A24" s="305" t="s">
        <v>641</v>
      </c>
      <c r="B24" s="305"/>
      <c r="C24" s="305"/>
      <c r="D24" s="305"/>
      <c r="E24" s="305"/>
      <c r="F24" s="305"/>
      <c r="G24" s="305"/>
      <c r="H24" s="305"/>
      <c r="I24" s="305"/>
      <c r="J24" s="305"/>
    </row>
    <row r="25" spans="1:10" ht="24.75" customHeight="1">
      <c r="A25" s="305" t="s">
        <v>649</v>
      </c>
      <c r="B25" s="305"/>
      <c r="C25" s="305"/>
      <c r="D25" s="305"/>
      <c r="E25" s="305"/>
      <c r="F25" s="305"/>
      <c r="G25" s="305"/>
      <c r="H25" s="305"/>
      <c r="I25" s="305"/>
      <c r="J25" s="305"/>
    </row>
    <row r="26" spans="1:10" s="230" customFormat="1" ht="76.5" customHeight="1">
      <c r="A26" s="227" t="s">
        <v>618</v>
      </c>
      <c r="B26" s="227" t="s">
        <v>55</v>
      </c>
      <c r="C26" s="227" t="s">
        <v>52</v>
      </c>
      <c r="D26" s="239" t="s">
        <v>1</v>
      </c>
      <c r="E26" s="229" t="s">
        <v>642</v>
      </c>
      <c r="F26" s="229" t="s">
        <v>643</v>
      </c>
      <c r="G26" s="229" t="s">
        <v>560</v>
      </c>
      <c r="H26" s="229" t="s">
        <v>160</v>
      </c>
      <c r="I26" s="229" t="s">
        <v>644</v>
      </c>
      <c r="J26" s="229" t="s">
        <v>3</v>
      </c>
    </row>
    <row r="27" spans="1:10" ht="19.5" customHeight="1">
      <c r="A27" s="6" t="s">
        <v>622</v>
      </c>
      <c r="B27" s="6" t="s">
        <v>20</v>
      </c>
      <c r="C27" s="6" t="s">
        <v>619</v>
      </c>
      <c r="D27" s="235"/>
      <c r="E27" s="225">
        <v>0</v>
      </c>
      <c r="F27" s="225">
        <v>0</v>
      </c>
      <c r="G27" s="225">
        <v>0</v>
      </c>
      <c r="H27" s="225">
        <v>0</v>
      </c>
      <c r="I27" s="225">
        <v>0</v>
      </c>
      <c r="J27" s="225">
        <f>SUM(E27:I27)</f>
        <v>0</v>
      </c>
    </row>
    <row r="28" spans="1:10" ht="19.5" customHeight="1">
      <c r="A28" s="4"/>
      <c r="B28" s="4" t="s">
        <v>21</v>
      </c>
      <c r="C28" s="6" t="s">
        <v>619</v>
      </c>
      <c r="D28" s="236"/>
      <c r="E28" s="11">
        <v>986290</v>
      </c>
      <c r="F28" s="11">
        <v>7869270</v>
      </c>
      <c r="G28" s="11">
        <v>0</v>
      </c>
      <c r="H28" s="11">
        <v>6152540</v>
      </c>
      <c r="I28" s="225">
        <v>0</v>
      </c>
      <c r="J28" s="225">
        <f aca="true" t="shared" si="3" ref="J28:J36">SUM(E28:I28)</f>
        <v>15008100</v>
      </c>
    </row>
    <row r="29" spans="1:10" ht="19.5" customHeight="1">
      <c r="A29" s="4" t="s">
        <v>623</v>
      </c>
      <c r="B29" s="4" t="s">
        <v>22</v>
      </c>
      <c r="C29" s="6" t="s">
        <v>619</v>
      </c>
      <c r="D29" s="236"/>
      <c r="E29" s="11">
        <v>0</v>
      </c>
      <c r="F29" s="11">
        <v>365800</v>
      </c>
      <c r="G29" s="11">
        <v>0</v>
      </c>
      <c r="H29" s="11">
        <v>327360</v>
      </c>
      <c r="I29" s="225">
        <v>0</v>
      </c>
      <c r="J29" s="225">
        <f t="shared" si="3"/>
        <v>693160</v>
      </c>
    </row>
    <row r="30" spans="1:10" ht="19.5" customHeight="1">
      <c r="A30" s="4"/>
      <c r="B30" s="4" t="s">
        <v>23</v>
      </c>
      <c r="C30" s="6" t="s">
        <v>619</v>
      </c>
      <c r="D30" s="236"/>
      <c r="E30" s="11">
        <v>10000</v>
      </c>
      <c r="F30" s="11">
        <v>707000</v>
      </c>
      <c r="G30" s="11">
        <v>5000</v>
      </c>
      <c r="H30" s="11">
        <v>2592600</v>
      </c>
      <c r="I30" s="225">
        <v>0</v>
      </c>
      <c r="J30" s="225">
        <f t="shared" si="3"/>
        <v>3314600</v>
      </c>
    </row>
    <row r="31" spans="1:10" ht="19.5" customHeight="1">
      <c r="A31" s="4"/>
      <c r="B31" s="4" t="s">
        <v>24</v>
      </c>
      <c r="C31" s="6" t="s">
        <v>619</v>
      </c>
      <c r="D31" s="236"/>
      <c r="E31" s="11">
        <v>140000</v>
      </c>
      <c r="F31" s="11">
        <v>2400000</v>
      </c>
      <c r="G31" s="11">
        <v>163000</v>
      </c>
      <c r="H31" s="11">
        <v>2068400</v>
      </c>
      <c r="I31" s="225">
        <v>0</v>
      </c>
      <c r="J31" s="225">
        <f t="shared" si="3"/>
        <v>4771400</v>
      </c>
    </row>
    <row r="32" spans="1:10" ht="19.5" customHeight="1">
      <c r="A32" s="4"/>
      <c r="B32" s="4" t="s">
        <v>25</v>
      </c>
      <c r="C32" s="6" t="s">
        <v>619</v>
      </c>
      <c r="D32" s="236"/>
      <c r="E32" s="11">
        <v>32000</v>
      </c>
      <c r="F32" s="11">
        <v>0</v>
      </c>
      <c r="G32" s="11">
        <v>0</v>
      </c>
      <c r="H32" s="11">
        <v>0</v>
      </c>
      <c r="I32" s="225">
        <v>0</v>
      </c>
      <c r="J32" s="225">
        <f t="shared" si="3"/>
        <v>32000</v>
      </c>
    </row>
    <row r="33" spans="1:10" ht="19.5" customHeight="1">
      <c r="A33" s="4" t="s">
        <v>624</v>
      </c>
      <c r="B33" s="4" t="s">
        <v>26</v>
      </c>
      <c r="C33" s="6" t="s">
        <v>619</v>
      </c>
      <c r="D33" s="236"/>
      <c r="E33" s="11">
        <v>5000</v>
      </c>
      <c r="F33" s="11">
        <v>76000</v>
      </c>
      <c r="G33" s="11">
        <v>12000</v>
      </c>
      <c r="H33" s="11">
        <v>7525000</v>
      </c>
      <c r="I33" s="225">
        <v>0</v>
      </c>
      <c r="J33" s="225">
        <f t="shared" si="3"/>
        <v>7618000</v>
      </c>
    </row>
    <row r="34" spans="1:10" ht="19.5" customHeight="1">
      <c r="A34" s="4"/>
      <c r="B34" s="4" t="s">
        <v>27</v>
      </c>
      <c r="C34" s="6" t="s">
        <v>619</v>
      </c>
      <c r="D34" s="236"/>
      <c r="E34" s="11">
        <v>0</v>
      </c>
      <c r="F34" s="11">
        <v>8409000</v>
      </c>
      <c r="G34" s="11">
        <v>0</v>
      </c>
      <c r="H34" s="11">
        <v>1800000</v>
      </c>
      <c r="I34" s="225">
        <v>0</v>
      </c>
      <c r="J34" s="225">
        <f t="shared" si="3"/>
        <v>10209000</v>
      </c>
    </row>
    <row r="35" spans="1:10" ht="19.5" customHeight="1">
      <c r="A35" s="4" t="s">
        <v>625</v>
      </c>
      <c r="B35" s="4" t="s">
        <v>626</v>
      </c>
      <c r="C35" s="6" t="s">
        <v>619</v>
      </c>
      <c r="D35" s="236"/>
      <c r="E35" s="11">
        <v>0</v>
      </c>
      <c r="F35" s="11">
        <v>0</v>
      </c>
      <c r="G35" s="11">
        <v>0</v>
      </c>
      <c r="H35" s="11">
        <v>0</v>
      </c>
      <c r="I35" s="225">
        <v>0</v>
      </c>
      <c r="J35" s="225">
        <f t="shared" si="3"/>
        <v>0</v>
      </c>
    </row>
    <row r="36" spans="1:10" ht="19.5" customHeight="1">
      <c r="A36" s="10" t="s">
        <v>627</v>
      </c>
      <c r="B36" s="10" t="s">
        <v>28</v>
      </c>
      <c r="C36" s="6" t="s">
        <v>619</v>
      </c>
      <c r="D36" s="237"/>
      <c r="E36" s="12">
        <v>0</v>
      </c>
      <c r="F36" s="12">
        <v>0</v>
      </c>
      <c r="G36" s="12">
        <v>0</v>
      </c>
      <c r="H36" s="12">
        <v>0</v>
      </c>
      <c r="I36" s="225">
        <v>0</v>
      </c>
      <c r="J36" s="225">
        <f t="shared" si="3"/>
        <v>0</v>
      </c>
    </row>
    <row r="37" spans="1:10" ht="19.5" customHeight="1" thickBot="1">
      <c r="A37" s="459" t="s">
        <v>3</v>
      </c>
      <c r="B37" s="460"/>
      <c r="C37" s="461"/>
      <c r="D37" s="238"/>
      <c r="E37" s="226">
        <f aca="true" t="shared" si="4" ref="E37:J37">SUM(E27:E36)</f>
        <v>1173290</v>
      </c>
      <c r="F37" s="226">
        <f t="shared" si="4"/>
        <v>19827070</v>
      </c>
      <c r="G37" s="226">
        <f t="shared" si="4"/>
        <v>180000</v>
      </c>
      <c r="H37" s="226">
        <f t="shared" si="4"/>
        <v>20465900</v>
      </c>
      <c r="I37" s="226">
        <f t="shared" si="4"/>
        <v>0</v>
      </c>
      <c r="J37" s="226">
        <f t="shared" si="4"/>
        <v>41646260</v>
      </c>
    </row>
    <row r="38" ht="24.75" customHeight="1" thickTop="1"/>
    <row r="39" spans="1:5" ht="24.75" customHeight="1">
      <c r="A39" s="2" t="s">
        <v>69</v>
      </c>
      <c r="B39" s="1" t="s">
        <v>150</v>
      </c>
      <c r="D39" s="31"/>
      <c r="E39" s="14" t="s">
        <v>151</v>
      </c>
    </row>
    <row r="40" spans="2:5" ht="24.75" customHeight="1">
      <c r="B40" s="1" t="s">
        <v>620</v>
      </c>
      <c r="D40" s="31"/>
      <c r="E40" s="14" t="s">
        <v>151</v>
      </c>
    </row>
  </sheetData>
  <sheetProtection/>
  <mergeCells count="8">
    <mergeCell ref="A25:J25"/>
    <mergeCell ref="A37:C37"/>
    <mergeCell ref="A1:J1"/>
    <mergeCell ref="A2:J2"/>
    <mergeCell ref="A3:J3"/>
    <mergeCell ref="A15:C15"/>
    <mergeCell ref="A23:J23"/>
    <mergeCell ref="A24:J24"/>
  </mergeCells>
  <printOptions/>
  <pageMargins left="0.5118110236220472" right="0.5118110236220472" top="0.7480314960629921" bottom="0.7480314960629921" header="0.31496062992125984" footer="0.31496062992125984"/>
  <pageSetup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6" sqref="A16:IV18"/>
    </sheetView>
  </sheetViews>
  <sheetFormatPr defaultColWidth="9.140625" defaultRowHeight="15"/>
  <cols>
    <col min="1" max="1" width="17.00390625" style="1" customWidth="1"/>
    <col min="2" max="2" width="18.28125" style="1" customWidth="1"/>
    <col min="3" max="3" width="15.7109375" style="1" customWidth="1"/>
    <col min="4" max="4" width="17.421875" style="128" customWidth="1"/>
    <col min="5" max="5" width="18.421875" style="14" customWidth="1"/>
    <col min="6" max="7" width="19.7109375" style="14" customWidth="1"/>
    <col min="8" max="16384" width="9.00390625" style="1" customWidth="1"/>
  </cols>
  <sheetData>
    <row r="1" spans="1:7" ht="24.75" customHeight="1">
      <c r="A1" s="305" t="s">
        <v>0</v>
      </c>
      <c r="B1" s="305"/>
      <c r="C1" s="305"/>
      <c r="D1" s="305"/>
      <c r="E1" s="305"/>
      <c r="F1" s="305"/>
      <c r="G1" s="305"/>
    </row>
    <row r="2" spans="1:7" ht="24.75" customHeight="1">
      <c r="A2" s="305" t="s">
        <v>645</v>
      </c>
      <c r="B2" s="305"/>
      <c r="C2" s="305"/>
      <c r="D2" s="305"/>
      <c r="E2" s="305"/>
      <c r="F2" s="305"/>
      <c r="G2" s="305"/>
    </row>
    <row r="3" spans="1:7" ht="24.75" customHeight="1">
      <c r="A3" s="305" t="s">
        <v>649</v>
      </c>
      <c r="B3" s="305"/>
      <c r="C3" s="305"/>
      <c r="D3" s="305"/>
      <c r="E3" s="305"/>
      <c r="F3" s="305"/>
      <c r="G3" s="305"/>
    </row>
    <row r="4" spans="1:7" s="151" customFormat="1" ht="69" customHeight="1">
      <c r="A4" s="152" t="s">
        <v>618</v>
      </c>
      <c r="B4" s="152" t="s">
        <v>55</v>
      </c>
      <c r="C4" s="152" t="s">
        <v>52</v>
      </c>
      <c r="D4" s="231" t="s">
        <v>1</v>
      </c>
      <c r="E4" s="229" t="s">
        <v>646</v>
      </c>
      <c r="F4" s="229" t="s">
        <v>647</v>
      </c>
      <c r="G4" s="153" t="s">
        <v>3</v>
      </c>
    </row>
    <row r="5" spans="1:7" ht="24.75" customHeight="1">
      <c r="A5" s="6" t="s">
        <v>622</v>
      </c>
      <c r="B5" s="6" t="s">
        <v>20</v>
      </c>
      <c r="C5" s="6" t="s">
        <v>619</v>
      </c>
      <c r="D5" s="233">
        <f>G25</f>
        <v>0</v>
      </c>
      <c r="E5" s="225">
        <v>0</v>
      </c>
      <c r="F5" s="225">
        <v>0</v>
      </c>
      <c r="G5" s="225">
        <f>SUM(E5:F5)</f>
        <v>0</v>
      </c>
    </row>
    <row r="6" spans="1:7" ht="24.75" customHeight="1">
      <c r="A6" s="4"/>
      <c r="B6" s="4" t="s">
        <v>21</v>
      </c>
      <c r="C6" s="6" t="s">
        <v>619</v>
      </c>
      <c r="D6" s="233">
        <f>G26</f>
        <v>848210</v>
      </c>
      <c r="E6" s="225">
        <v>0</v>
      </c>
      <c r="F6" s="11">
        <v>847320</v>
      </c>
      <c r="G6" s="225">
        <f aca="true" t="shared" si="0" ref="G6:G14">SUM(E6:F6)</f>
        <v>847320</v>
      </c>
    </row>
    <row r="7" spans="1:7" ht="24.75" customHeight="1">
      <c r="A7" s="4" t="s">
        <v>623</v>
      </c>
      <c r="B7" s="4" t="s">
        <v>22</v>
      </c>
      <c r="C7" s="6" t="s">
        <v>619</v>
      </c>
      <c r="D7" s="233">
        <f aca="true" t="shared" si="1" ref="D7:D14">G27</f>
        <v>10000</v>
      </c>
      <c r="E7" s="225">
        <v>0</v>
      </c>
      <c r="F7" s="11">
        <v>8300</v>
      </c>
      <c r="G7" s="225">
        <f t="shared" si="0"/>
        <v>8300</v>
      </c>
    </row>
    <row r="8" spans="1:7" ht="24.75" customHeight="1">
      <c r="A8" s="4"/>
      <c r="B8" s="4" t="s">
        <v>23</v>
      </c>
      <c r="C8" s="6" t="s">
        <v>619</v>
      </c>
      <c r="D8" s="233">
        <f t="shared" si="1"/>
        <v>15000</v>
      </c>
      <c r="E8" s="225">
        <v>0</v>
      </c>
      <c r="F8" s="11">
        <v>12900</v>
      </c>
      <c r="G8" s="225">
        <f t="shared" si="0"/>
        <v>12900</v>
      </c>
    </row>
    <row r="9" spans="1:7" ht="24.75" customHeight="1">
      <c r="A9" s="4"/>
      <c r="B9" s="4" t="s">
        <v>24</v>
      </c>
      <c r="C9" s="6" t="s">
        <v>619</v>
      </c>
      <c r="D9" s="233">
        <f t="shared" si="1"/>
        <v>0</v>
      </c>
      <c r="E9" s="225">
        <v>0</v>
      </c>
      <c r="F9" s="11">
        <v>0</v>
      </c>
      <c r="G9" s="225">
        <f t="shared" si="0"/>
        <v>0</v>
      </c>
    </row>
    <row r="10" spans="1:7" ht="24.75" customHeight="1">
      <c r="A10" s="4"/>
      <c r="B10" s="4" t="s">
        <v>25</v>
      </c>
      <c r="C10" s="6" t="s">
        <v>619</v>
      </c>
      <c r="D10" s="233">
        <f t="shared" si="1"/>
        <v>0</v>
      </c>
      <c r="E10" s="225">
        <v>0</v>
      </c>
      <c r="F10" s="11">
        <v>0</v>
      </c>
      <c r="G10" s="225">
        <f t="shared" si="0"/>
        <v>0</v>
      </c>
    </row>
    <row r="11" spans="1:7" ht="24.75" customHeight="1">
      <c r="A11" s="4" t="s">
        <v>624</v>
      </c>
      <c r="B11" s="4" t="s">
        <v>26</v>
      </c>
      <c r="C11" s="6" t="s">
        <v>619</v>
      </c>
      <c r="D11" s="233">
        <f t="shared" si="1"/>
        <v>83400</v>
      </c>
      <c r="E11" s="225">
        <v>0</v>
      </c>
      <c r="F11" s="11">
        <f>83400</f>
        <v>83400</v>
      </c>
      <c r="G11" s="225">
        <f t="shared" si="0"/>
        <v>83400</v>
      </c>
    </row>
    <row r="12" spans="1:7" ht="24.75" customHeight="1">
      <c r="A12" s="4"/>
      <c r="B12" s="4" t="s">
        <v>27</v>
      </c>
      <c r="C12" s="6" t="s">
        <v>619</v>
      </c>
      <c r="D12" s="233">
        <f t="shared" si="1"/>
        <v>0</v>
      </c>
      <c r="E12" s="225">
        <v>0</v>
      </c>
      <c r="F12" s="11">
        <v>0</v>
      </c>
      <c r="G12" s="225">
        <f t="shared" si="0"/>
        <v>0</v>
      </c>
    </row>
    <row r="13" spans="1:7" ht="24.75" customHeight="1">
      <c r="A13" s="4" t="s">
        <v>625</v>
      </c>
      <c r="B13" s="4" t="s">
        <v>626</v>
      </c>
      <c r="C13" s="6" t="s">
        <v>619</v>
      </c>
      <c r="D13" s="233">
        <f t="shared" si="1"/>
        <v>0</v>
      </c>
      <c r="E13" s="225">
        <v>0</v>
      </c>
      <c r="F13" s="11">
        <v>0</v>
      </c>
      <c r="G13" s="225">
        <f t="shared" si="0"/>
        <v>0</v>
      </c>
    </row>
    <row r="14" spans="1:7" ht="24.75" customHeight="1">
      <c r="A14" s="10" t="s">
        <v>627</v>
      </c>
      <c r="B14" s="10" t="s">
        <v>28</v>
      </c>
      <c r="C14" s="6" t="s">
        <v>619</v>
      </c>
      <c r="D14" s="233">
        <f t="shared" si="1"/>
        <v>0</v>
      </c>
      <c r="E14" s="225">
        <v>0</v>
      </c>
      <c r="F14" s="11">
        <v>0</v>
      </c>
      <c r="G14" s="225">
        <f t="shared" si="0"/>
        <v>0</v>
      </c>
    </row>
    <row r="15" spans="1:7" ht="24.75" customHeight="1" thickBot="1">
      <c r="A15" s="459" t="s">
        <v>3</v>
      </c>
      <c r="B15" s="460"/>
      <c r="C15" s="461"/>
      <c r="D15" s="234">
        <f>SUM(D5:D14)</f>
        <v>956610</v>
      </c>
      <c r="E15" s="226">
        <f>SUM(E5:E14)</f>
        <v>0</v>
      </c>
      <c r="F15" s="226">
        <f>SUM(F5:F14)</f>
        <v>951920</v>
      </c>
      <c r="G15" s="226">
        <f>SUM(G5:G14)</f>
        <v>951920</v>
      </c>
    </row>
    <row r="16" ht="22.5" customHeight="1" thickTop="1"/>
    <row r="17" ht="22.5" customHeight="1"/>
    <row r="18" ht="22.5" customHeight="1"/>
    <row r="19" spans="1:5" ht="24.75" customHeight="1">
      <c r="A19" s="2" t="s">
        <v>69</v>
      </c>
      <c r="B19" s="1" t="s">
        <v>150</v>
      </c>
      <c r="D19" s="31">
        <f>G15</f>
        <v>951920</v>
      </c>
      <c r="E19" s="14" t="s">
        <v>151</v>
      </c>
    </row>
    <row r="20" spans="2:5" ht="24.75" customHeight="1">
      <c r="B20" s="1" t="s">
        <v>620</v>
      </c>
      <c r="D20" s="31">
        <v>0</v>
      </c>
      <c r="E20" s="14" t="s">
        <v>151</v>
      </c>
    </row>
    <row r="21" spans="1:7" ht="24.75" customHeight="1">
      <c r="A21" s="462" t="s">
        <v>1</v>
      </c>
      <c r="B21" s="462"/>
      <c r="C21" s="462"/>
      <c r="D21" s="462"/>
      <c r="E21" s="462"/>
      <c r="F21" s="462"/>
      <c r="G21" s="462"/>
    </row>
    <row r="22" spans="1:7" ht="24.75" customHeight="1">
      <c r="A22" s="305" t="s">
        <v>645</v>
      </c>
      <c r="B22" s="305"/>
      <c r="C22" s="305"/>
      <c r="D22" s="305"/>
      <c r="E22" s="305"/>
      <c r="F22" s="305"/>
      <c r="G22" s="305"/>
    </row>
    <row r="23" spans="1:7" ht="24.75" customHeight="1">
      <c r="A23" s="305" t="s">
        <v>649</v>
      </c>
      <c r="B23" s="305"/>
      <c r="C23" s="305"/>
      <c r="D23" s="305"/>
      <c r="E23" s="305"/>
      <c r="F23" s="305"/>
      <c r="G23" s="305"/>
    </row>
    <row r="24" spans="1:7" s="151" customFormat="1" ht="69" customHeight="1">
      <c r="A24" s="152" t="s">
        <v>618</v>
      </c>
      <c r="B24" s="152" t="s">
        <v>55</v>
      </c>
      <c r="C24" s="152" t="s">
        <v>52</v>
      </c>
      <c r="D24" s="231" t="s">
        <v>1</v>
      </c>
      <c r="E24" s="229" t="s">
        <v>646</v>
      </c>
      <c r="F24" s="229" t="s">
        <v>647</v>
      </c>
      <c r="G24" s="153" t="s">
        <v>3</v>
      </c>
    </row>
    <row r="25" spans="1:7" ht="24.75" customHeight="1">
      <c r="A25" s="6" t="s">
        <v>622</v>
      </c>
      <c r="B25" s="6" t="s">
        <v>20</v>
      </c>
      <c r="C25" s="6" t="s">
        <v>619</v>
      </c>
      <c r="D25" s="235"/>
      <c r="E25" s="225">
        <v>0</v>
      </c>
      <c r="F25" s="225">
        <v>0</v>
      </c>
      <c r="G25" s="225">
        <f>SUM(E25:F25)</f>
        <v>0</v>
      </c>
    </row>
    <row r="26" spans="1:7" ht="24.75" customHeight="1">
      <c r="A26" s="4"/>
      <c r="B26" s="4" t="s">
        <v>21</v>
      </c>
      <c r="C26" s="6" t="s">
        <v>619</v>
      </c>
      <c r="D26" s="236"/>
      <c r="E26" s="225">
        <v>0</v>
      </c>
      <c r="F26" s="11">
        <v>848210</v>
      </c>
      <c r="G26" s="225">
        <f aca="true" t="shared" si="2" ref="G26:G34">SUM(E26:F26)</f>
        <v>848210</v>
      </c>
    </row>
    <row r="27" spans="1:7" ht="24.75" customHeight="1">
      <c r="A27" s="4" t="s">
        <v>623</v>
      </c>
      <c r="B27" s="4" t="s">
        <v>22</v>
      </c>
      <c r="C27" s="6" t="s">
        <v>619</v>
      </c>
      <c r="D27" s="236"/>
      <c r="E27" s="225">
        <v>0</v>
      </c>
      <c r="F27" s="11">
        <v>10000</v>
      </c>
      <c r="G27" s="225">
        <f t="shared" si="2"/>
        <v>10000</v>
      </c>
    </row>
    <row r="28" spans="1:7" ht="24.75" customHeight="1">
      <c r="A28" s="4"/>
      <c r="B28" s="4" t="s">
        <v>23</v>
      </c>
      <c r="C28" s="6" t="s">
        <v>619</v>
      </c>
      <c r="D28" s="236"/>
      <c r="E28" s="225">
        <v>0</v>
      </c>
      <c r="F28" s="11">
        <v>15000</v>
      </c>
      <c r="G28" s="225">
        <f t="shared" si="2"/>
        <v>15000</v>
      </c>
    </row>
    <row r="29" spans="1:7" ht="24.75" customHeight="1">
      <c r="A29" s="4"/>
      <c r="B29" s="4" t="s">
        <v>24</v>
      </c>
      <c r="C29" s="6" t="s">
        <v>619</v>
      </c>
      <c r="D29" s="236"/>
      <c r="E29" s="225">
        <v>0</v>
      </c>
      <c r="F29" s="11">
        <v>0</v>
      </c>
      <c r="G29" s="225">
        <f t="shared" si="2"/>
        <v>0</v>
      </c>
    </row>
    <row r="30" spans="1:7" ht="24.75" customHeight="1">
      <c r="A30" s="4"/>
      <c r="B30" s="4" t="s">
        <v>25</v>
      </c>
      <c r="C30" s="6" t="s">
        <v>619</v>
      </c>
      <c r="D30" s="236"/>
      <c r="E30" s="225">
        <v>0</v>
      </c>
      <c r="F30" s="11">
        <v>0</v>
      </c>
      <c r="G30" s="225">
        <f t="shared" si="2"/>
        <v>0</v>
      </c>
    </row>
    <row r="31" spans="1:7" ht="24.75" customHeight="1">
      <c r="A31" s="4" t="s">
        <v>624</v>
      </c>
      <c r="B31" s="4" t="s">
        <v>26</v>
      </c>
      <c r="C31" s="6" t="s">
        <v>619</v>
      </c>
      <c r="D31" s="236"/>
      <c r="E31" s="225">
        <v>0</v>
      </c>
      <c r="F31" s="11">
        <v>83400</v>
      </c>
      <c r="G31" s="225">
        <f t="shared" si="2"/>
        <v>83400</v>
      </c>
    </row>
    <row r="32" spans="1:7" ht="24.75" customHeight="1">
      <c r="A32" s="4"/>
      <c r="B32" s="4" t="s">
        <v>27</v>
      </c>
      <c r="C32" s="6" t="s">
        <v>619</v>
      </c>
      <c r="D32" s="236"/>
      <c r="E32" s="225">
        <v>0</v>
      </c>
      <c r="F32" s="11">
        <v>0</v>
      </c>
      <c r="G32" s="225">
        <f t="shared" si="2"/>
        <v>0</v>
      </c>
    </row>
    <row r="33" spans="1:7" ht="24.75" customHeight="1">
      <c r="A33" s="4" t="s">
        <v>625</v>
      </c>
      <c r="B33" s="4" t="s">
        <v>626</v>
      </c>
      <c r="C33" s="6" t="s">
        <v>619</v>
      </c>
      <c r="D33" s="236"/>
      <c r="E33" s="225">
        <v>0</v>
      </c>
      <c r="F33" s="11">
        <v>0</v>
      </c>
      <c r="G33" s="225">
        <f t="shared" si="2"/>
        <v>0</v>
      </c>
    </row>
    <row r="34" spans="1:7" ht="24.75" customHeight="1">
      <c r="A34" s="10" t="s">
        <v>627</v>
      </c>
      <c r="B34" s="10" t="s">
        <v>28</v>
      </c>
      <c r="C34" s="6" t="s">
        <v>619</v>
      </c>
      <c r="D34" s="237"/>
      <c r="E34" s="225">
        <v>0</v>
      </c>
      <c r="F34" s="11">
        <v>0</v>
      </c>
      <c r="G34" s="225">
        <f t="shared" si="2"/>
        <v>0</v>
      </c>
    </row>
    <row r="35" spans="1:7" ht="24.75" customHeight="1" thickBot="1">
      <c r="A35" s="459" t="s">
        <v>3</v>
      </c>
      <c r="B35" s="460"/>
      <c r="C35" s="461"/>
      <c r="D35" s="238"/>
      <c r="E35" s="226">
        <f>SUM(E25:E34)</f>
        <v>0</v>
      </c>
      <c r="F35" s="226">
        <f>SUM(F25:F34)</f>
        <v>956610</v>
      </c>
      <c r="G35" s="226">
        <f>SUM(G25:G34)</f>
        <v>956610</v>
      </c>
    </row>
    <row r="36" ht="16.5" customHeight="1" thickTop="1"/>
    <row r="37" spans="1:5" ht="24.75" customHeight="1">
      <c r="A37" s="2" t="s">
        <v>69</v>
      </c>
      <c r="B37" s="1" t="s">
        <v>150</v>
      </c>
      <c r="D37" s="31"/>
      <c r="E37" s="14" t="s">
        <v>151</v>
      </c>
    </row>
    <row r="38" spans="2:5" ht="24.75" customHeight="1">
      <c r="B38" s="1" t="s">
        <v>620</v>
      </c>
      <c r="D38" s="31">
        <v>0</v>
      </c>
      <c r="E38" s="14" t="s">
        <v>151</v>
      </c>
    </row>
  </sheetData>
  <sheetProtection/>
  <mergeCells count="8">
    <mergeCell ref="A23:G23"/>
    <mergeCell ref="A35:C35"/>
    <mergeCell ref="A1:G1"/>
    <mergeCell ref="A2:G2"/>
    <mergeCell ref="A3:G3"/>
    <mergeCell ref="A15:C15"/>
    <mergeCell ref="A21:G21"/>
    <mergeCell ref="A22:G22"/>
  </mergeCells>
  <printOptions/>
  <pageMargins left="0.5118110236220472" right="0.5118110236220472" top="0.7480314960629921" bottom="0.7480314960629921" header="0.31496062992125984" footer="0.31496062992125984"/>
  <pageSetup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7">
      <selection activeCell="G16" sqref="G16"/>
    </sheetView>
  </sheetViews>
  <sheetFormatPr defaultColWidth="9.140625" defaultRowHeight="15"/>
  <cols>
    <col min="1" max="1" width="7.7109375" style="1" customWidth="1"/>
    <col min="2" max="2" width="12.57421875" style="1" customWidth="1"/>
    <col min="3" max="3" width="15.57421875" style="1" customWidth="1"/>
    <col min="4" max="4" width="10.7109375" style="31" customWidth="1"/>
    <col min="5" max="6" width="10.140625" style="14" customWidth="1"/>
    <col min="7" max="7" width="10.7109375" style="14" customWidth="1"/>
    <col min="8" max="9" width="9.28125" style="14" customWidth="1"/>
    <col min="10" max="10" width="10.140625" style="14" customWidth="1"/>
    <col min="11" max="11" width="8.7109375" style="14" customWidth="1"/>
    <col min="12" max="12" width="10.00390625" style="14" customWidth="1"/>
    <col min="13" max="13" width="10.8515625" style="14" customWidth="1"/>
    <col min="14" max="14" width="9.00390625" style="1" customWidth="1"/>
    <col min="15" max="15" width="11.421875" style="1" customWidth="1"/>
    <col min="16" max="16" width="13.421875" style="1" customWidth="1"/>
    <col min="17" max="16384" width="9.00390625" style="1" customWidth="1"/>
  </cols>
  <sheetData>
    <row r="1" spans="1:13" ht="22.5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3" ht="22.5" customHeight="1">
      <c r="A2" s="305" t="s">
        <v>648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</row>
    <row r="3" spans="1:13" ht="22.5" customHeight="1">
      <c r="A3" s="305" t="s">
        <v>649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</row>
    <row r="4" spans="1:13" s="48" customFormat="1" ht="76.5" customHeight="1">
      <c r="A4" s="46" t="s">
        <v>618</v>
      </c>
      <c r="B4" s="46" t="s">
        <v>55</v>
      </c>
      <c r="C4" s="46" t="s">
        <v>52</v>
      </c>
      <c r="D4" s="67" t="s">
        <v>1</v>
      </c>
      <c r="E4" s="47" t="s">
        <v>161</v>
      </c>
      <c r="F4" s="47" t="s">
        <v>162</v>
      </c>
      <c r="G4" s="47" t="s">
        <v>163</v>
      </c>
      <c r="H4" s="47" t="s">
        <v>164</v>
      </c>
      <c r="I4" s="47" t="s">
        <v>165</v>
      </c>
      <c r="J4" s="47" t="s">
        <v>166</v>
      </c>
      <c r="K4" s="47" t="s">
        <v>167</v>
      </c>
      <c r="L4" s="47" t="s">
        <v>168</v>
      </c>
      <c r="M4" s="47" t="s">
        <v>3</v>
      </c>
    </row>
    <row r="5" spans="1:16" s="23" customFormat="1" ht="19.5" customHeight="1">
      <c r="A5" s="245" t="s">
        <v>622</v>
      </c>
      <c r="B5" s="245" t="s">
        <v>20</v>
      </c>
      <c r="C5" s="245" t="s">
        <v>619</v>
      </c>
      <c r="D5" s="263">
        <v>4260000</v>
      </c>
      <c r="E5" s="22">
        <v>4259079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f>SUM(E5:L5)</f>
        <v>4259079</v>
      </c>
      <c r="O5" s="23" t="s">
        <v>619</v>
      </c>
      <c r="P5" s="24">
        <f>M5+M6+M8+M10+M12+M13+M14+M16+M19+M20</f>
        <v>306597484.77000004</v>
      </c>
    </row>
    <row r="6" spans="1:16" s="23" customFormat="1" ht="19.5" customHeight="1">
      <c r="A6" s="246"/>
      <c r="B6" s="246" t="s">
        <v>21</v>
      </c>
      <c r="C6" s="245" t="s">
        <v>619</v>
      </c>
      <c r="D6" s="264">
        <v>168640788</v>
      </c>
      <c r="E6" s="15">
        <v>11711200.93</v>
      </c>
      <c r="F6" s="15">
        <v>4847596</v>
      </c>
      <c r="G6" s="15">
        <v>122578232</v>
      </c>
      <c r="H6" s="15">
        <v>5184270</v>
      </c>
      <c r="I6" s="15">
        <v>2269452</v>
      </c>
      <c r="J6" s="15">
        <v>14975837</v>
      </c>
      <c r="K6" s="15">
        <v>847320</v>
      </c>
      <c r="L6" s="22">
        <v>0</v>
      </c>
      <c r="M6" s="22">
        <f aca="true" t="shared" si="0" ref="M6:M21">SUM(E6:L6)</f>
        <v>162413907.93</v>
      </c>
      <c r="O6" s="23" t="s">
        <v>634</v>
      </c>
      <c r="P6" s="24">
        <f>M7+M9+M11+M15+M17+M21</f>
        <v>45355453.36</v>
      </c>
    </row>
    <row r="7" spans="1:16" s="23" customFormat="1" ht="19.5" customHeight="1">
      <c r="A7" s="246"/>
      <c r="B7" s="246" t="s">
        <v>21</v>
      </c>
      <c r="C7" s="245" t="s">
        <v>620</v>
      </c>
      <c r="D7" s="264"/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22">
        <v>0</v>
      </c>
      <c r="M7" s="22">
        <f t="shared" si="0"/>
        <v>0</v>
      </c>
      <c r="P7" s="24">
        <f>SUM(P5:P6)</f>
        <v>351952938.13000005</v>
      </c>
    </row>
    <row r="8" spans="1:13" s="23" customFormat="1" ht="19.5" customHeight="1">
      <c r="A8" s="246" t="s">
        <v>623</v>
      </c>
      <c r="B8" s="246" t="s">
        <v>22</v>
      </c>
      <c r="C8" s="245" t="s">
        <v>619</v>
      </c>
      <c r="D8" s="264">
        <v>2073372</v>
      </c>
      <c r="E8" s="15">
        <v>406031</v>
      </c>
      <c r="F8" s="15">
        <v>206840</v>
      </c>
      <c r="G8" s="15">
        <v>364045</v>
      </c>
      <c r="H8" s="15">
        <v>30900</v>
      </c>
      <c r="I8" s="15">
        <v>40620</v>
      </c>
      <c r="J8" s="15">
        <v>689380</v>
      </c>
      <c r="K8" s="15">
        <v>8300</v>
      </c>
      <c r="L8" s="22">
        <v>0</v>
      </c>
      <c r="M8" s="22">
        <f t="shared" si="0"/>
        <v>1746116</v>
      </c>
    </row>
    <row r="9" spans="1:13" s="23" customFormat="1" ht="19.5" customHeight="1">
      <c r="A9" s="246"/>
      <c r="B9" s="246" t="s">
        <v>22</v>
      </c>
      <c r="C9" s="245" t="s">
        <v>620</v>
      </c>
      <c r="D9" s="264"/>
      <c r="E9" s="15">
        <v>0</v>
      </c>
      <c r="F9" s="15">
        <v>0</v>
      </c>
      <c r="G9" s="15">
        <v>1509136.91</v>
      </c>
      <c r="H9" s="15">
        <v>0</v>
      </c>
      <c r="I9" s="15">
        <v>0</v>
      </c>
      <c r="J9" s="15">
        <v>0</v>
      </c>
      <c r="K9" s="15">
        <v>0</v>
      </c>
      <c r="L9" s="22">
        <v>0</v>
      </c>
      <c r="M9" s="22">
        <f t="shared" si="0"/>
        <v>1509136.91</v>
      </c>
    </row>
    <row r="10" spans="1:13" s="23" customFormat="1" ht="19.5" customHeight="1">
      <c r="A10" s="246"/>
      <c r="B10" s="246" t="s">
        <v>23</v>
      </c>
      <c r="C10" s="245" t="s">
        <v>619</v>
      </c>
      <c r="D10" s="264">
        <v>59811140</v>
      </c>
      <c r="E10" s="15">
        <v>1660565.18</v>
      </c>
      <c r="F10" s="15">
        <v>127595.5</v>
      </c>
      <c r="G10" s="15">
        <v>50441649.72</v>
      </c>
      <c r="H10" s="15">
        <v>378683.3</v>
      </c>
      <c r="I10" s="15">
        <v>104799</v>
      </c>
      <c r="J10" s="15">
        <v>3140898.48</v>
      </c>
      <c r="K10" s="15">
        <v>12900</v>
      </c>
      <c r="L10" s="22">
        <v>0</v>
      </c>
      <c r="M10" s="22">
        <f t="shared" si="0"/>
        <v>55867091.17999999</v>
      </c>
    </row>
    <row r="11" spans="1:13" s="23" customFormat="1" ht="19.5" customHeight="1">
      <c r="A11" s="246"/>
      <c r="B11" s="246" t="s">
        <v>23</v>
      </c>
      <c r="C11" s="245" t="s">
        <v>620</v>
      </c>
      <c r="D11" s="264"/>
      <c r="E11" s="15">
        <v>0</v>
      </c>
      <c r="F11" s="15">
        <v>0</v>
      </c>
      <c r="G11" s="15">
        <v>672000</v>
      </c>
      <c r="H11" s="15">
        <v>0</v>
      </c>
      <c r="I11" s="15">
        <v>0</v>
      </c>
      <c r="J11" s="15">
        <v>0</v>
      </c>
      <c r="K11" s="15">
        <v>0</v>
      </c>
      <c r="L11" s="22">
        <v>0</v>
      </c>
      <c r="M11" s="22">
        <f t="shared" si="0"/>
        <v>672000</v>
      </c>
    </row>
    <row r="12" spans="1:13" s="23" customFormat="1" ht="19.5" customHeight="1">
      <c r="A12" s="246"/>
      <c r="B12" s="246" t="s">
        <v>24</v>
      </c>
      <c r="C12" s="245" t="s">
        <v>619</v>
      </c>
      <c r="D12" s="264">
        <v>17085710</v>
      </c>
      <c r="E12" s="15">
        <v>1187488.92</v>
      </c>
      <c r="F12" s="15">
        <v>700972.49</v>
      </c>
      <c r="G12" s="15">
        <v>9926460.52</v>
      </c>
      <c r="H12" s="15">
        <v>192034.68</v>
      </c>
      <c r="I12" s="15">
        <v>56442</v>
      </c>
      <c r="J12" s="15">
        <v>4617601.74</v>
      </c>
      <c r="K12" s="15">
        <v>0</v>
      </c>
      <c r="L12" s="22">
        <v>0</v>
      </c>
      <c r="M12" s="22">
        <f t="shared" si="0"/>
        <v>16681000.35</v>
      </c>
    </row>
    <row r="13" spans="1:13" s="23" customFormat="1" ht="19.5" customHeight="1">
      <c r="A13" s="246"/>
      <c r="B13" s="246" t="s">
        <v>25</v>
      </c>
      <c r="C13" s="245" t="s">
        <v>619</v>
      </c>
      <c r="D13" s="264">
        <v>2710070</v>
      </c>
      <c r="E13" s="15">
        <v>1668708.18</v>
      </c>
      <c r="F13" s="15">
        <v>315196.29</v>
      </c>
      <c r="G13" s="15">
        <v>321056.41</v>
      </c>
      <c r="H13" s="15">
        <v>264873.95</v>
      </c>
      <c r="I13" s="15">
        <v>16297.93</v>
      </c>
      <c r="J13" s="15">
        <v>24070.2</v>
      </c>
      <c r="K13" s="15">
        <v>0</v>
      </c>
      <c r="L13" s="22">
        <v>0</v>
      </c>
      <c r="M13" s="22">
        <f t="shared" si="0"/>
        <v>2610202.9600000004</v>
      </c>
    </row>
    <row r="14" spans="1:13" s="23" customFormat="1" ht="19.5" customHeight="1">
      <c r="A14" s="246" t="s">
        <v>624</v>
      </c>
      <c r="B14" s="246" t="s">
        <v>26</v>
      </c>
      <c r="C14" s="245" t="s">
        <v>619</v>
      </c>
      <c r="D14" s="264">
        <v>8382750</v>
      </c>
      <c r="E14" s="15">
        <v>367703</v>
      </c>
      <c r="F14" s="15">
        <v>52750</v>
      </c>
      <c r="G14" s="15">
        <v>150500</v>
      </c>
      <c r="H14" s="15">
        <v>0</v>
      </c>
      <c r="I14" s="15">
        <v>9000</v>
      </c>
      <c r="J14" s="15">
        <v>7548000</v>
      </c>
      <c r="K14" s="15">
        <v>83400</v>
      </c>
      <c r="L14" s="22">
        <v>0</v>
      </c>
      <c r="M14" s="22">
        <f t="shared" si="0"/>
        <v>8211353</v>
      </c>
    </row>
    <row r="15" spans="1:13" s="23" customFormat="1" ht="19.5" customHeight="1">
      <c r="A15" s="246"/>
      <c r="B15" s="246" t="s">
        <v>26</v>
      </c>
      <c r="C15" s="245" t="s">
        <v>620</v>
      </c>
      <c r="D15" s="264"/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22">
        <v>0</v>
      </c>
      <c r="M15" s="22">
        <f t="shared" si="0"/>
        <v>0</v>
      </c>
    </row>
    <row r="16" spans="1:13" s="23" customFormat="1" ht="19.5" customHeight="1">
      <c r="A16" s="246"/>
      <c r="B16" s="246" t="s">
        <v>27</v>
      </c>
      <c r="C16" s="245" t="s">
        <v>619</v>
      </c>
      <c r="D16" s="264">
        <v>16284000</v>
      </c>
      <c r="E16" s="15">
        <v>0</v>
      </c>
      <c r="F16" s="15">
        <v>0</v>
      </c>
      <c r="G16" s="15">
        <v>6069000</v>
      </c>
      <c r="H16" s="15">
        <v>0</v>
      </c>
      <c r="I16" s="15">
        <v>0</v>
      </c>
      <c r="J16" s="15">
        <v>10208000</v>
      </c>
      <c r="K16" s="15">
        <v>0</v>
      </c>
      <c r="L16" s="22">
        <v>0</v>
      </c>
      <c r="M16" s="22">
        <f t="shared" si="0"/>
        <v>16277000</v>
      </c>
    </row>
    <row r="17" spans="1:13" s="23" customFormat="1" ht="19.5" customHeight="1">
      <c r="A17" s="246"/>
      <c r="B17" s="246" t="s">
        <v>27</v>
      </c>
      <c r="C17" s="245" t="s">
        <v>620</v>
      </c>
      <c r="D17" s="264"/>
      <c r="E17" s="15">
        <v>0</v>
      </c>
      <c r="F17" s="15">
        <v>0</v>
      </c>
      <c r="G17" s="15">
        <v>6798864.67</v>
      </c>
      <c r="H17" s="15">
        <v>0</v>
      </c>
      <c r="I17" s="15">
        <v>0</v>
      </c>
      <c r="J17" s="15">
        <v>0</v>
      </c>
      <c r="K17" s="15">
        <v>0</v>
      </c>
      <c r="L17" s="22">
        <v>0</v>
      </c>
      <c r="M17" s="22">
        <f t="shared" si="0"/>
        <v>6798864.67</v>
      </c>
    </row>
    <row r="18" spans="1:13" s="23" customFormat="1" ht="19.5" customHeight="1">
      <c r="A18" s="246" t="s">
        <v>625</v>
      </c>
      <c r="B18" s="246" t="s">
        <v>626</v>
      </c>
      <c r="C18" s="245" t="s">
        <v>619</v>
      </c>
      <c r="D18" s="264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22">
        <v>0</v>
      </c>
      <c r="M18" s="22">
        <f t="shared" si="0"/>
        <v>0</v>
      </c>
    </row>
    <row r="19" spans="1:13" s="23" customFormat="1" ht="19.5" customHeight="1">
      <c r="A19" s="247" t="s">
        <v>627</v>
      </c>
      <c r="B19" s="247" t="s">
        <v>28</v>
      </c>
      <c r="C19" s="247" t="s">
        <v>619</v>
      </c>
      <c r="D19" s="65">
        <v>220000</v>
      </c>
      <c r="E19" s="49">
        <v>0</v>
      </c>
      <c r="F19" s="15">
        <v>0</v>
      </c>
      <c r="G19" s="49">
        <v>0</v>
      </c>
      <c r="H19" s="49">
        <v>185948.93</v>
      </c>
      <c r="I19" s="15">
        <v>0</v>
      </c>
      <c r="J19" s="15">
        <v>0</v>
      </c>
      <c r="K19" s="15">
        <v>0</v>
      </c>
      <c r="L19" s="22">
        <v>0</v>
      </c>
      <c r="M19" s="49">
        <f t="shared" si="0"/>
        <v>185948.93</v>
      </c>
    </row>
    <row r="20" spans="1:13" s="23" customFormat="1" ht="19.5" customHeight="1">
      <c r="A20" s="248" t="s">
        <v>19</v>
      </c>
      <c r="B20" s="248" t="s">
        <v>19</v>
      </c>
      <c r="C20" s="248" t="s">
        <v>619</v>
      </c>
      <c r="D20" s="59">
        <v>39562960</v>
      </c>
      <c r="E20" s="50">
        <v>0</v>
      </c>
      <c r="F20" s="15">
        <v>0</v>
      </c>
      <c r="G20" s="50">
        <v>0</v>
      </c>
      <c r="H20" s="50">
        <v>0</v>
      </c>
      <c r="I20" s="15">
        <v>0</v>
      </c>
      <c r="J20" s="15">
        <v>0</v>
      </c>
      <c r="K20" s="15">
        <v>0</v>
      </c>
      <c r="L20" s="264">
        <v>38345785.42</v>
      </c>
      <c r="M20" s="49">
        <f t="shared" si="0"/>
        <v>38345785.42</v>
      </c>
    </row>
    <row r="21" spans="1:13" s="23" customFormat="1" ht="19.5" customHeight="1">
      <c r="A21" s="249"/>
      <c r="B21" s="248" t="s">
        <v>19</v>
      </c>
      <c r="C21" s="249" t="s">
        <v>620</v>
      </c>
      <c r="D21" s="66"/>
      <c r="E21" s="250">
        <v>0</v>
      </c>
      <c r="F21" s="15">
        <v>0</v>
      </c>
      <c r="G21" s="250">
        <v>0</v>
      </c>
      <c r="H21" s="250">
        <v>0</v>
      </c>
      <c r="I21" s="15">
        <v>0</v>
      </c>
      <c r="J21" s="15">
        <v>0</v>
      </c>
      <c r="K21" s="15">
        <v>0</v>
      </c>
      <c r="L21" s="64">
        <v>36375451.78</v>
      </c>
      <c r="M21" s="49">
        <f t="shared" si="0"/>
        <v>36375451.78</v>
      </c>
    </row>
    <row r="22" spans="1:13" s="23" customFormat="1" ht="19.5" customHeight="1" thickBot="1">
      <c r="A22" s="463" t="s">
        <v>3</v>
      </c>
      <c r="B22" s="464"/>
      <c r="C22" s="465"/>
      <c r="D22" s="251">
        <f>SUM(D5:D21)</f>
        <v>319030790</v>
      </c>
      <c r="E22" s="252">
        <f>SUM(E5:E21)</f>
        <v>21260776.21</v>
      </c>
      <c r="F22" s="252">
        <f aca="true" t="shared" si="1" ref="F22:L22">SUM(F5:F21)</f>
        <v>6250950.28</v>
      </c>
      <c r="G22" s="252">
        <f t="shared" si="1"/>
        <v>198830945.23</v>
      </c>
      <c r="H22" s="252">
        <f t="shared" si="1"/>
        <v>6236710.859999999</v>
      </c>
      <c r="I22" s="252">
        <f t="shared" si="1"/>
        <v>2496610.93</v>
      </c>
      <c r="J22" s="252">
        <f t="shared" si="1"/>
        <v>41203787.42</v>
      </c>
      <c r="K22" s="252">
        <f t="shared" si="1"/>
        <v>951920</v>
      </c>
      <c r="L22" s="252">
        <f t="shared" si="1"/>
        <v>74721237.2</v>
      </c>
      <c r="M22" s="252">
        <f>SUM(M5:M21)</f>
        <v>351952938.13</v>
      </c>
    </row>
    <row r="23" ht="10.5" customHeight="1" thickTop="1"/>
    <row r="24" spans="1:6" ht="24.75" customHeight="1">
      <c r="A24" s="2" t="s">
        <v>69</v>
      </c>
      <c r="B24" s="1" t="s">
        <v>150</v>
      </c>
      <c r="D24" s="466">
        <v>306597484.77</v>
      </c>
      <c r="E24" s="466"/>
      <c r="F24" s="14" t="s">
        <v>151</v>
      </c>
    </row>
    <row r="25" spans="2:6" ht="24.75" customHeight="1">
      <c r="B25" s="1" t="s">
        <v>620</v>
      </c>
      <c r="D25" s="466">
        <v>45355453.36</v>
      </c>
      <c r="E25" s="466"/>
      <c r="F25" s="14" t="s">
        <v>151</v>
      </c>
    </row>
  </sheetData>
  <sheetProtection/>
  <mergeCells count="6">
    <mergeCell ref="A1:M1"/>
    <mergeCell ref="A2:M2"/>
    <mergeCell ref="A3:M3"/>
    <mergeCell ref="A22:C22"/>
    <mergeCell ref="D24:E24"/>
    <mergeCell ref="D25:E25"/>
  </mergeCells>
  <printOptions/>
  <pageMargins left="0.11811023622047245" right="0.11811023622047245" top="0.7480314960629921" bottom="0.35433070866141736" header="0.31496062992125984" footer="0.31496062992125984"/>
  <pageSetup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1.8515625" style="1" customWidth="1"/>
    <col min="2" max="2" width="18.8515625" style="1" customWidth="1"/>
    <col min="3" max="4" width="10.140625" style="14" customWidth="1"/>
    <col min="5" max="5" width="10.7109375" style="14" customWidth="1"/>
    <col min="6" max="7" width="9.28125" style="14" customWidth="1"/>
    <col min="8" max="8" width="12.28125" style="14" customWidth="1"/>
    <col min="9" max="9" width="9.57421875" style="14" customWidth="1"/>
    <col min="10" max="10" width="10.00390625" style="14" customWidth="1"/>
    <col min="11" max="11" width="10.8515625" style="14" customWidth="1"/>
    <col min="12" max="12" width="9.00390625" style="1" customWidth="1"/>
    <col min="13" max="13" width="11.421875" style="1" customWidth="1"/>
    <col min="14" max="14" width="13.421875" style="1" customWidth="1"/>
    <col min="15" max="16384" width="9.00390625" style="1" customWidth="1"/>
  </cols>
  <sheetData>
    <row r="1" spans="1:11" ht="22.5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1" ht="22.5" customHeight="1">
      <c r="A2" s="305" t="s">
        <v>656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1" ht="22.5" customHeight="1">
      <c r="A3" s="305" t="s">
        <v>649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1" ht="22.5" customHeight="1">
      <c r="A4" s="469" t="s">
        <v>618</v>
      </c>
      <c r="B4" s="469" t="s">
        <v>55</v>
      </c>
      <c r="C4" s="309" t="s">
        <v>657</v>
      </c>
      <c r="D4" s="309"/>
      <c r="E4" s="309"/>
      <c r="F4" s="309"/>
      <c r="G4" s="309"/>
      <c r="H4" s="309"/>
      <c r="I4" s="309"/>
      <c r="J4" s="309"/>
      <c r="K4" s="309"/>
    </row>
    <row r="5" spans="1:11" s="48" customFormat="1" ht="76.5" customHeight="1">
      <c r="A5" s="469"/>
      <c r="B5" s="469"/>
      <c r="C5" s="47" t="s">
        <v>658</v>
      </c>
      <c r="D5" s="47" t="s">
        <v>659</v>
      </c>
      <c r="E5" s="47" t="s">
        <v>660</v>
      </c>
      <c r="F5" s="47" t="s">
        <v>661</v>
      </c>
      <c r="G5" s="47" t="s">
        <v>662</v>
      </c>
      <c r="H5" s="47" t="s">
        <v>663</v>
      </c>
      <c r="I5" s="47" t="s">
        <v>167</v>
      </c>
      <c r="J5" s="47" t="s">
        <v>19</v>
      </c>
      <c r="K5" s="47" t="s">
        <v>3</v>
      </c>
    </row>
    <row r="6" spans="1:14" s="23" customFormat="1" ht="19.5" customHeight="1">
      <c r="A6" s="265" t="s">
        <v>622</v>
      </c>
      <c r="B6" s="265" t="s">
        <v>20</v>
      </c>
      <c r="C6" s="268"/>
      <c r="D6" s="268"/>
      <c r="E6" s="268"/>
      <c r="F6" s="268"/>
      <c r="G6" s="268"/>
      <c r="H6" s="268"/>
      <c r="I6" s="268"/>
      <c r="J6" s="268"/>
      <c r="K6" s="268">
        <f>SUM(C6:J6)</f>
        <v>0</v>
      </c>
      <c r="N6" s="24"/>
    </row>
    <row r="7" spans="1:14" s="23" customFormat="1" ht="19.5" customHeight="1">
      <c r="A7" s="266"/>
      <c r="B7" s="266" t="s">
        <v>21</v>
      </c>
      <c r="C7" s="269"/>
      <c r="D7" s="269"/>
      <c r="E7" s="269"/>
      <c r="F7" s="269"/>
      <c r="G7" s="269"/>
      <c r="H7" s="269"/>
      <c r="I7" s="269"/>
      <c r="J7" s="268"/>
      <c r="K7" s="268">
        <f aca="true" t="shared" si="0" ref="K7:K16">SUM(C7:J7)</f>
        <v>0</v>
      </c>
      <c r="N7" s="24"/>
    </row>
    <row r="8" spans="1:14" s="23" customFormat="1" ht="19.5" customHeight="1">
      <c r="A8" s="266" t="s">
        <v>623</v>
      </c>
      <c r="B8" s="266" t="s">
        <v>22</v>
      </c>
      <c r="C8" s="269"/>
      <c r="D8" s="269"/>
      <c r="E8" s="269"/>
      <c r="F8" s="269"/>
      <c r="G8" s="269"/>
      <c r="H8" s="269"/>
      <c r="I8" s="269"/>
      <c r="J8" s="268"/>
      <c r="K8" s="268">
        <f t="shared" si="0"/>
        <v>0</v>
      </c>
      <c r="N8" s="24"/>
    </row>
    <row r="9" spans="1:11" s="23" customFormat="1" ht="19.5" customHeight="1">
      <c r="A9" s="266"/>
      <c r="B9" s="266" t="s">
        <v>23</v>
      </c>
      <c r="C9" s="269"/>
      <c r="D9" s="269"/>
      <c r="E9" s="269"/>
      <c r="F9" s="269"/>
      <c r="G9" s="269"/>
      <c r="H9" s="269"/>
      <c r="I9" s="269"/>
      <c r="J9" s="268"/>
      <c r="K9" s="268">
        <f t="shared" si="0"/>
        <v>0</v>
      </c>
    </row>
    <row r="10" spans="1:11" s="23" customFormat="1" ht="19.5" customHeight="1">
      <c r="A10" s="266"/>
      <c r="B10" s="266" t="s">
        <v>24</v>
      </c>
      <c r="C10" s="269"/>
      <c r="D10" s="269"/>
      <c r="E10" s="269"/>
      <c r="F10" s="269"/>
      <c r="G10" s="269"/>
      <c r="H10" s="269"/>
      <c r="I10" s="269"/>
      <c r="J10" s="268"/>
      <c r="K10" s="268">
        <f t="shared" si="0"/>
        <v>0</v>
      </c>
    </row>
    <row r="11" spans="1:11" s="23" customFormat="1" ht="19.5" customHeight="1">
      <c r="A11" s="266"/>
      <c r="B11" s="266" t="s">
        <v>25</v>
      </c>
      <c r="C11" s="269"/>
      <c r="D11" s="269"/>
      <c r="E11" s="269"/>
      <c r="F11" s="269"/>
      <c r="G11" s="269"/>
      <c r="H11" s="269"/>
      <c r="I11" s="269"/>
      <c r="J11" s="268"/>
      <c r="K11" s="268">
        <f t="shared" si="0"/>
        <v>0</v>
      </c>
    </row>
    <row r="12" spans="1:11" s="23" customFormat="1" ht="19.5" customHeight="1">
      <c r="A12" s="266" t="s">
        <v>624</v>
      </c>
      <c r="B12" s="266" t="s">
        <v>26</v>
      </c>
      <c r="C12" s="269"/>
      <c r="D12" s="269"/>
      <c r="E12" s="269"/>
      <c r="F12" s="269"/>
      <c r="G12" s="269"/>
      <c r="H12" s="269"/>
      <c r="I12" s="269"/>
      <c r="J12" s="268"/>
      <c r="K12" s="268">
        <f t="shared" si="0"/>
        <v>0</v>
      </c>
    </row>
    <row r="13" spans="1:11" s="23" customFormat="1" ht="19.5" customHeight="1">
      <c r="A13" s="266"/>
      <c r="B13" s="266" t="s">
        <v>27</v>
      </c>
      <c r="C13" s="269"/>
      <c r="D13" s="269"/>
      <c r="E13" s="269"/>
      <c r="F13" s="269"/>
      <c r="G13" s="269"/>
      <c r="H13" s="269">
        <v>2862000</v>
      </c>
      <c r="I13" s="269"/>
      <c r="J13" s="268"/>
      <c r="K13" s="268">
        <f t="shared" si="0"/>
        <v>2862000</v>
      </c>
    </row>
    <row r="14" spans="1:11" s="23" customFormat="1" ht="19.5" customHeight="1">
      <c r="A14" s="266" t="s">
        <v>625</v>
      </c>
      <c r="B14" s="266" t="s">
        <v>626</v>
      </c>
      <c r="C14" s="269"/>
      <c r="D14" s="269"/>
      <c r="E14" s="269"/>
      <c r="F14" s="269"/>
      <c r="G14" s="269"/>
      <c r="H14" s="269"/>
      <c r="I14" s="269"/>
      <c r="J14" s="268"/>
      <c r="K14" s="268">
        <f t="shared" si="0"/>
        <v>0</v>
      </c>
    </row>
    <row r="15" spans="1:11" s="23" customFormat="1" ht="19.5" customHeight="1">
      <c r="A15" s="267" t="s">
        <v>627</v>
      </c>
      <c r="B15" s="267" t="s">
        <v>28</v>
      </c>
      <c r="C15" s="270"/>
      <c r="D15" s="269"/>
      <c r="E15" s="270"/>
      <c r="F15" s="270"/>
      <c r="G15" s="269"/>
      <c r="H15" s="269"/>
      <c r="I15" s="269"/>
      <c r="J15" s="268"/>
      <c r="K15" s="270">
        <f t="shared" si="0"/>
        <v>0</v>
      </c>
    </row>
    <row r="16" spans="1:11" s="23" customFormat="1" ht="19.5" customHeight="1">
      <c r="A16" s="120" t="s">
        <v>19</v>
      </c>
      <c r="B16" s="120" t="s">
        <v>19</v>
      </c>
      <c r="C16" s="271"/>
      <c r="D16" s="269"/>
      <c r="E16" s="271"/>
      <c r="F16" s="271"/>
      <c r="G16" s="269"/>
      <c r="H16" s="269"/>
      <c r="I16" s="269"/>
      <c r="J16" s="272"/>
      <c r="K16" s="270">
        <f t="shared" si="0"/>
        <v>0</v>
      </c>
    </row>
    <row r="17" spans="1:11" s="23" customFormat="1" ht="19.5" customHeight="1" thickBot="1">
      <c r="A17" s="467" t="s">
        <v>3</v>
      </c>
      <c r="B17" s="468"/>
      <c r="C17" s="273">
        <f aca="true" t="shared" si="1" ref="C17:K17">SUM(C6:C16)</f>
        <v>0</v>
      </c>
      <c r="D17" s="273">
        <f t="shared" si="1"/>
        <v>0</v>
      </c>
      <c r="E17" s="273">
        <f t="shared" si="1"/>
        <v>0</v>
      </c>
      <c r="F17" s="273">
        <f t="shared" si="1"/>
        <v>0</v>
      </c>
      <c r="G17" s="273">
        <f t="shared" si="1"/>
        <v>0</v>
      </c>
      <c r="H17" s="274">
        <f t="shared" si="1"/>
        <v>2862000</v>
      </c>
      <c r="I17" s="274">
        <f t="shared" si="1"/>
        <v>0</v>
      </c>
      <c r="J17" s="274">
        <f t="shared" si="1"/>
        <v>0</v>
      </c>
      <c r="K17" s="274">
        <f t="shared" si="1"/>
        <v>2862000</v>
      </c>
    </row>
    <row r="18" ht="10.5" customHeight="1" thickTop="1"/>
    <row r="19" spans="1:3" ht="24.75" customHeight="1">
      <c r="A19" s="2"/>
      <c r="C19" s="255"/>
    </row>
    <row r="20" ht="24.75" customHeight="1">
      <c r="C20" s="255"/>
    </row>
  </sheetData>
  <sheetProtection/>
  <mergeCells count="7">
    <mergeCell ref="A1:K1"/>
    <mergeCell ref="A2:K2"/>
    <mergeCell ref="A3:K3"/>
    <mergeCell ref="A17:B17"/>
    <mergeCell ref="C4:K4"/>
    <mergeCell ref="A4:A5"/>
    <mergeCell ref="B4:B5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25">
      <selection activeCell="H35" sqref="H35"/>
    </sheetView>
  </sheetViews>
  <sheetFormatPr defaultColWidth="9.140625" defaultRowHeight="15"/>
  <cols>
    <col min="1" max="1" width="31.28125" style="0" customWidth="1"/>
    <col min="2" max="2" width="16.57421875" style="0" customWidth="1"/>
    <col min="3" max="3" width="21.8515625" style="0" customWidth="1"/>
    <col min="4" max="4" width="18.28125" style="0" customWidth="1"/>
    <col min="5" max="5" width="13.421875" style="0" customWidth="1"/>
  </cols>
  <sheetData>
    <row r="1" spans="1:7" ht="21">
      <c r="A1" s="306" t="s">
        <v>0</v>
      </c>
      <c r="B1" s="306"/>
      <c r="C1" s="306"/>
      <c r="D1" s="306"/>
      <c r="E1" s="1"/>
      <c r="F1" s="1"/>
      <c r="G1" s="1"/>
    </row>
    <row r="2" spans="1:7" ht="21">
      <c r="A2" s="306" t="s">
        <v>51</v>
      </c>
      <c r="B2" s="306"/>
      <c r="C2" s="306"/>
      <c r="D2" s="306"/>
      <c r="E2" s="1"/>
      <c r="F2" s="1"/>
      <c r="G2" s="1"/>
    </row>
    <row r="3" spans="1:7" ht="21">
      <c r="A3" s="306" t="s">
        <v>715</v>
      </c>
      <c r="B3" s="306"/>
      <c r="C3" s="306"/>
      <c r="D3" s="306"/>
      <c r="E3" s="1"/>
      <c r="F3" s="1"/>
      <c r="G3" s="1"/>
    </row>
    <row r="4" spans="1:7" ht="21">
      <c r="A4" s="1" t="s">
        <v>408</v>
      </c>
      <c r="B4" s="1"/>
      <c r="C4" s="1"/>
      <c r="D4" s="1"/>
      <c r="E4" s="1"/>
      <c r="F4" s="1"/>
      <c r="G4" s="1"/>
    </row>
    <row r="5" spans="1:7" ht="21">
      <c r="A5" s="19" t="s">
        <v>409</v>
      </c>
      <c r="B5" s="19" t="s">
        <v>410</v>
      </c>
      <c r="C5" s="307" t="s">
        <v>411</v>
      </c>
      <c r="D5" s="308"/>
      <c r="E5" s="1"/>
      <c r="F5" s="1"/>
      <c r="G5" s="1"/>
    </row>
    <row r="6" spans="1:7" ht="21">
      <c r="A6" s="88"/>
      <c r="B6" s="88"/>
      <c r="C6" s="58" t="s">
        <v>412</v>
      </c>
      <c r="D6" s="58" t="s">
        <v>29</v>
      </c>
      <c r="E6" s="1"/>
      <c r="F6" s="1"/>
      <c r="G6" s="1"/>
    </row>
    <row r="7" spans="1:7" ht="21">
      <c r="A7" s="89" t="s">
        <v>413</v>
      </c>
      <c r="B7" s="89"/>
      <c r="C7" s="89"/>
      <c r="D7" s="89"/>
      <c r="E7" s="1"/>
      <c r="F7" s="1"/>
      <c r="G7" s="1"/>
    </row>
    <row r="8" spans="1:7" ht="21">
      <c r="A8" s="90" t="s">
        <v>414</v>
      </c>
      <c r="B8" s="91">
        <v>11411360</v>
      </c>
      <c r="C8" s="90" t="s">
        <v>449</v>
      </c>
      <c r="D8" s="91">
        <v>363303174.06</v>
      </c>
      <c r="E8" s="1"/>
      <c r="F8" s="1"/>
      <c r="G8" s="1"/>
    </row>
    <row r="9" spans="1:7" ht="21">
      <c r="A9" s="90" t="s">
        <v>431</v>
      </c>
      <c r="B9" s="91">
        <v>75467810.29</v>
      </c>
      <c r="C9" s="90" t="s">
        <v>17</v>
      </c>
      <c r="D9" s="91">
        <v>4976000</v>
      </c>
      <c r="E9" s="1"/>
      <c r="F9" s="1"/>
      <c r="G9" s="1"/>
    </row>
    <row r="10" spans="1:7" ht="21">
      <c r="A10" s="90" t="s">
        <v>433</v>
      </c>
      <c r="B10" s="91">
        <v>3956800</v>
      </c>
      <c r="C10" s="90" t="s">
        <v>415</v>
      </c>
      <c r="D10" s="91">
        <v>9440799</v>
      </c>
      <c r="E10" s="1"/>
      <c r="F10" s="1"/>
      <c r="G10" s="1"/>
    </row>
    <row r="11" spans="1:7" ht="21">
      <c r="A11" s="90" t="s">
        <v>432</v>
      </c>
      <c r="B11" s="276">
        <v>22250594</v>
      </c>
      <c r="C11" s="90" t="s">
        <v>450</v>
      </c>
      <c r="D11" s="91">
        <v>66274726.56</v>
      </c>
      <c r="E11" s="1"/>
      <c r="F11" s="1"/>
      <c r="G11" s="1"/>
    </row>
    <row r="12" spans="1:7" ht="21">
      <c r="A12" s="90" t="s">
        <v>434</v>
      </c>
      <c r="B12" s="91">
        <v>170984132.45</v>
      </c>
      <c r="C12" s="90" t="s">
        <v>451</v>
      </c>
      <c r="D12" s="93">
        <v>2131940</v>
      </c>
      <c r="E12" s="1"/>
      <c r="F12" s="1"/>
      <c r="G12" s="1"/>
    </row>
    <row r="13" spans="1:7" ht="21">
      <c r="A13" s="90" t="s">
        <v>435</v>
      </c>
      <c r="B13" s="91">
        <v>120000</v>
      </c>
      <c r="C13" s="90" t="s">
        <v>452</v>
      </c>
      <c r="D13" s="93">
        <v>35051577.29</v>
      </c>
      <c r="E13" s="1"/>
      <c r="F13" s="1"/>
      <c r="G13" s="1"/>
    </row>
    <row r="14" spans="1:7" ht="21">
      <c r="A14" s="90" t="s">
        <v>436</v>
      </c>
      <c r="B14" s="91">
        <v>3877000</v>
      </c>
      <c r="C14" s="90" t="s">
        <v>453</v>
      </c>
      <c r="D14" s="93">
        <v>69554294</v>
      </c>
      <c r="E14" s="1"/>
      <c r="F14" s="1"/>
      <c r="G14" s="1"/>
    </row>
    <row r="15" spans="1:7" ht="21">
      <c r="A15" s="90" t="s">
        <v>437</v>
      </c>
      <c r="B15" s="276">
        <v>102411423.55</v>
      </c>
      <c r="C15" s="90"/>
      <c r="D15" s="90"/>
      <c r="E15" s="1"/>
      <c r="F15" s="1"/>
      <c r="G15" s="1"/>
    </row>
    <row r="16" spans="1:7" ht="21">
      <c r="A16" s="90" t="s">
        <v>416</v>
      </c>
      <c r="B16" s="91"/>
      <c r="C16" s="90"/>
      <c r="D16" s="90"/>
      <c r="E16" s="1"/>
      <c r="F16" s="1"/>
      <c r="G16" s="1"/>
    </row>
    <row r="17" spans="1:7" ht="21">
      <c r="A17" s="90" t="s">
        <v>438</v>
      </c>
      <c r="B17" s="91">
        <v>13670798.12</v>
      </c>
      <c r="C17" s="90"/>
      <c r="D17" s="90"/>
      <c r="E17" s="1"/>
      <c r="F17" s="1"/>
      <c r="G17" s="1"/>
    </row>
    <row r="18" spans="1:7" ht="21">
      <c r="A18" s="90" t="s">
        <v>439</v>
      </c>
      <c r="B18" s="91">
        <v>72784067</v>
      </c>
      <c r="C18" s="90"/>
      <c r="D18" s="90"/>
      <c r="E18" s="1"/>
      <c r="F18" s="1"/>
      <c r="G18" s="1"/>
    </row>
    <row r="19" spans="1:7" ht="21">
      <c r="A19" s="90" t="s">
        <v>440</v>
      </c>
      <c r="B19" s="91"/>
      <c r="C19" s="90"/>
      <c r="D19" s="90"/>
      <c r="E19" s="1"/>
      <c r="F19" s="1"/>
      <c r="G19" s="1"/>
    </row>
    <row r="20" spans="1:7" ht="21">
      <c r="A20" s="90" t="s">
        <v>441</v>
      </c>
      <c r="B20" s="91">
        <v>1275715.06</v>
      </c>
      <c r="C20" s="90"/>
      <c r="D20" s="90"/>
      <c r="E20" s="1"/>
      <c r="F20" s="1"/>
      <c r="G20" s="1"/>
    </row>
    <row r="21" spans="1:7" ht="21">
      <c r="A21" s="90" t="s">
        <v>442</v>
      </c>
      <c r="B21" s="91">
        <v>2261848.5</v>
      </c>
      <c r="C21" s="90"/>
      <c r="D21" s="90"/>
      <c r="E21" s="1"/>
      <c r="F21" s="1"/>
      <c r="G21" s="1"/>
    </row>
    <row r="22" spans="1:7" ht="21">
      <c r="A22" s="90" t="s">
        <v>443</v>
      </c>
      <c r="B22" s="91">
        <v>427563.75</v>
      </c>
      <c r="C22" s="90"/>
      <c r="D22" s="90"/>
      <c r="E22" s="1"/>
      <c r="F22" s="1"/>
      <c r="G22" s="1"/>
    </row>
    <row r="23" spans="1:7" ht="21">
      <c r="A23" s="90" t="s">
        <v>444</v>
      </c>
      <c r="B23" s="91">
        <v>60730.5</v>
      </c>
      <c r="C23" s="90"/>
      <c r="D23" s="90"/>
      <c r="E23" s="1"/>
      <c r="F23" s="1"/>
      <c r="G23" s="1"/>
    </row>
    <row r="24" spans="1:7" ht="21">
      <c r="A24" s="90" t="s">
        <v>445</v>
      </c>
      <c r="B24" s="91">
        <v>299781.23</v>
      </c>
      <c r="C24" s="90"/>
      <c r="D24" s="90"/>
      <c r="E24" s="1"/>
      <c r="F24" s="1"/>
      <c r="G24" s="1"/>
    </row>
    <row r="25" spans="1:7" ht="21">
      <c r="A25" s="90" t="s">
        <v>446</v>
      </c>
      <c r="B25" s="91">
        <v>31822874.96</v>
      </c>
      <c r="C25" s="90"/>
      <c r="D25" s="90"/>
      <c r="E25" s="1"/>
      <c r="F25" s="1"/>
      <c r="G25" s="1"/>
    </row>
    <row r="26" spans="1:7" ht="21">
      <c r="A26" s="90" t="s">
        <v>447</v>
      </c>
      <c r="B26" s="91">
        <v>2874400</v>
      </c>
      <c r="C26" s="90"/>
      <c r="D26" s="90"/>
      <c r="E26" s="1"/>
      <c r="F26" s="1"/>
      <c r="G26" s="1"/>
    </row>
    <row r="27" spans="1:7" ht="21">
      <c r="A27" s="90" t="s">
        <v>448</v>
      </c>
      <c r="B27" s="91">
        <v>6708444.18</v>
      </c>
      <c r="C27" s="90"/>
      <c r="D27" s="90"/>
      <c r="E27" s="1"/>
      <c r="F27" s="1"/>
      <c r="G27" s="1"/>
    </row>
    <row r="28" spans="1:7" ht="21">
      <c r="A28" s="90" t="s">
        <v>417</v>
      </c>
      <c r="B28" s="91">
        <v>6475071.8</v>
      </c>
      <c r="C28" s="90"/>
      <c r="D28" s="90"/>
      <c r="E28" s="1"/>
      <c r="F28" s="1"/>
      <c r="G28" s="1"/>
    </row>
    <row r="29" spans="1:7" ht="21">
      <c r="A29" s="90" t="s">
        <v>425</v>
      </c>
      <c r="B29" s="91">
        <v>4412966</v>
      </c>
      <c r="C29" s="90"/>
      <c r="D29" s="90"/>
      <c r="E29" s="1"/>
      <c r="F29" s="1"/>
      <c r="G29" s="1"/>
    </row>
    <row r="30" spans="1:7" ht="21">
      <c r="A30" s="90" t="s">
        <v>418</v>
      </c>
      <c r="B30" s="91">
        <v>6079277.56</v>
      </c>
      <c r="C30" s="90"/>
      <c r="D30" s="90"/>
      <c r="E30" s="1"/>
      <c r="F30" s="1"/>
      <c r="G30" s="1"/>
    </row>
    <row r="31" spans="1:7" ht="21">
      <c r="A31" s="90" t="s">
        <v>420</v>
      </c>
      <c r="B31" s="91">
        <v>2486302</v>
      </c>
      <c r="C31" s="90"/>
      <c r="D31" s="90"/>
      <c r="E31" s="1"/>
      <c r="F31" s="1"/>
      <c r="G31" s="1"/>
    </row>
    <row r="32" spans="1:7" ht="21">
      <c r="A32" s="90" t="s">
        <v>421</v>
      </c>
      <c r="B32" s="91">
        <v>4400278.96</v>
      </c>
      <c r="C32" s="90"/>
      <c r="D32" s="90"/>
      <c r="E32" s="1"/>
      <c r="F32" s="1"/>
      <c r="G32" s="1"/>
    </row>
    <row r="33" spans="1:7" ht="21">
      <c r="A33" s="90" t="s">
        <v>419</v>
      </c>
      <c r="B33" s="91">
        <v>669272</v>
      </c>
      <c r="C33" s="90"/>
      <c r="D33" s="90"/>
      <c r="E33" s="1"/>
      <c r="F33" s="1"/>
      <c r="G33" s="1"/>
    </row>
    <row r="34" spans="1:7" ht="21">
      <c r="A34" s="88" t="s">
        <v>457</v>
      </c>
      <c r="B34" s="92">
        <f>SUM(B8:B33)</f>
        <v>547188511.9100001</v>
      </c>
      <c r="C34" s="88"/>
      <c r="D34" s="92">
        <f>SUM(D8:D27)</f>
        <v>550732510.9100001</v>
      </c>
      <c r="E34" s="1" t="s">
        <v>427</v>
      </c>
      <c r="F34" s="1"/>
      <c r="G34" s="1"/>
    </row>
    <row r="35" spans="1:7" ht="21">
      <c r="A35" s="1"/>
      <c r="B35" s="87"/>
      <c r="C35" s="1"/>
      <c r="D35" s="87"/>
      <c r="E35" s="1"/>
      <c r="F35" s="1"/>
      <c r="G35" s="1"/>
    </row>
    <row r="36" spans="1:7" ht="21">
      <c r="A36" s="277" t="s">
        <v>428</v>
      </c>
      <c r="B36" s="277"/>
      <c r="C36" s="277"/>
      <c r="D36" s="277"/>
      <c r="E36" s="1"/>
      <c r="F36" s="1"/>
      <c r="G36" s="1"/>
    </row>
    <row r="37" spans="1:7" ht="21">
      <c r="A37" s="277" t="s">
        <v>454</v>
      </c>
      <c r="B37" s="277"/>
      <c r="C37" s="277"/>
      <c r="D37" s="277"/>
      <c r="E37" s="1"/>
      <c r="F37" s="1"/>
      <c r="G37" s="1"/>
    </row>
    <row r="38" spans="1:7" ht="21">
      <c r="A38" s="277"/>
      <c r="B38" s="277"/>
      <c r="C38" s="277"/>
      <c r="D38" s="277"/>
      <c r="E38" s="1"/>
      <c r="F38" s="1"/>
      <c r="G38" s="1"/>
    </row>
    <row r="39" spans="1:7" ht="21">
      <c r="A39" s="19" t="s">
        <v>409</v>
      </c>
      <c r="B39" s="19" t="s">
        <v>410</v>
      </c>
      <c r="C39" s="307" t="s">
        <v>411</v>
      </c>
      <c r="D39" s="308"/>
      <c r="E39" s="1"/>
      <c r="F39" s="1"/>
      <c r="G39" s="1"/>
    </row>
    <row r="40" spans="1:7" ht="21">
      <c r="A40" s="88"/>
      <c r="B40" s="88"/>
      <c r="C40" s="58" t="s">
        <v>412</v>
      </c>
      <c r="D40" s="58" t="s">
        <v>29</v>
      </c>
      <c r="E40" s="1"/>
      <c r="F40" s="1"/>
      <c r="G40" s="1"/>
    </row>
    <row r="41" spans="1:7" ht="21">
      <c r="A41" s="89" t="s">
        <v>461</v>
      </c>
      <c r="B41" s="94">
        <f>B34</f>
        <v>547188511.9100001</v>
      </c>
      <c r="C41" s="19"/>
      <c r="D41" s="95">
        <f>D34</f>
        <v>550732510.9100001</v>
      </c>
      <c r="E41" s="1"/>
      <c r="F41" s="1"/>
      <c r="G41" s="1"/>
    </row>
    <row r="42" spans="1:7" ht="21">
      <c r="A42" s="90" t="s">
        <v>455</v>
      </c>
      <c r="B42" s="91">
        <v>308494</v>
      </c>
      <c r="C42" s="90"/>
      <c r="D42" s="90"/>
      <c r="E42" s="1"/>
      <c r="F42" s="1"/>
      <c r="G42" s="1"/>
    </row>
    <row r="43" spans="1:7" ht="21">
      <c r="A43" s="90" t="s">
        <v>456</v>
      </c>
      <c r="B43" s="91">
        <v>329890</v>
      </c>
      <c r="C43" s="90"/>
      <c r="D43" s="90"/>
      <c r="E43" s="1"/>
      <c r="F43" s="1"/>
      <c r="G43" s="1"/>
    </row>
    <row r="44" spans="1:7" ht="21">
      <c r="A44" s="90" t="s">
        <v>422</v>
      </c>
      <c r="B44" s="91">
        <v>575680</v>
      </c>
      <c r="C44" s="90"/>
      <c r="D44" s="90"/>
      <c r="E44" s="1"/>
      <c r="F44" s="1"/>
      <c r="G44" s="1"/>
    </row>
    <row r="45" spans="1:7" ht="21">
      <c r="A45" s="90" t="s">
        <v>426</v>
      </c>
      <c r="B45" s="91">
        <v>266446</v>
      </c>
      <c r="C45" s="90"/>
      <c r="D45" s="90"/>
      <c r="E45" s="1"/>
      <c r="F45" s="1"/>
      <c r="G45" s="1"/>
    </row>
    <row r="46" spans="1:7" ht="21">
      <c r="A46" s="90" t="s">
        <v>424</v>
      </c>
      <c r="B46" s="91">
        <v>1950650</v>
      </c>
      <c r="C46" s="90"/>
      <c r="D46" s="90"/>
      <c r="E46" s="1"/>
      <c r="F46" s="1"/>
      <c r="G46" s="1"/>
    </row>
    <row r="47" spans="1:7" ht="21">
      <c r="A47" s="90" t="s">
        <v>423</v>
      </c>
      <c r="B47" s="91">
        <v>107800</v>
      </c>
      <c r="C47" s="90"/>
      <c r="D47" s="90"/>
      <c r="E47" s="1"/>
      <c r="F47" s="1"/>
      <c r="G47" s="1"/>
    </row>
    <row r="48" spans="1:7" ht="21">
      <c r="A48" s="90" t="s">
        <v>458</v>
      </c>
      <c r="B48" s="91"/>
      <c r="C48" s="90"/>
      <c r="D48" s="90"/>
      <c r="E48" s="1"/>
      <c r="F48" s="1"/>
      <c r="G48" s="1"/>
    </row>
    <row r="49" spans="1:7" ht="21">
      <c r="A49" s="90" t="s">
        <v>459</v>
      </c>
      <c r="B49" s="91">
        <v>5039</v>
      </c>
      <c r="C49" s="90"/>
      <c r="D49" s="90"/>
      <c r="E49" s="1"/>
      <c r="F49" s="1"/>
      <c r="G49" s="1"/>
    </row>
    <row r="50" spans="1:7" ht="21">
      <c r="A50" s="90"/>
      <c r="B50" s="91"/>
      <c r="C50" s="90"/>
      <c r="D50" s="90"/>
      <c r="E50" s="1"/>
      <c r="F50" s="1"/>
      <c r="G50" s="1"/>
    </row>
    <row r="51" spans="1:7" ht="21">
      <c r="A51" s="90"/>
      <c r="B51" s="91"/>
      <c r="C51" s="90"/>
      <c r="D51" s="90"/>
      <c r="E51" s="1"/>
      <c r="F51" s="1"/>
      <c r="G51" s="1"/>
    </row>
    <row r="52" spans="1:7" ht="21">
      <c r="A52" s="90"/>
      <c r="B52" s="91"/>
      <c r="C52" s="90"/>
      <c r="D52" s="90"/>
      <c r="E52" s="1"/>
      <c r="F52" s="1"/>
      <c r="G52" s="1"/>
    </row>
    <row r="53" spans="1:7" ht="21">
      <c r="A53" s="90"/>
      <c r="B53" s="91"/>
      <c r="C53" s="90"/>
      <c r="D53" s="90"/>
      <c r="E53" s="1"/>
      <c r="F53" s="1"/>
      <c r="G53" s="1"/>
    </row>
    <row r="54" spans="1:7" ht="21">
      <c r="A54" s="90"/>
      <c r="B54" s="91"/>
      <c r="C54" s="90"/>
      <c r="D54" s="90"/>
      <c r="E54" s="1"/>
      <c r="F54" s="1"/>
      <c r="G54" s="1"/>
    </row>
    <row r="55" spans="1:7" ht="21">
      <c r="A55" s="90"/>
      <c r="B55" s="91"/>
      <c r="C55" s="90"/>
      <c r="D55" s="90"/>
      <c r="E55" s="1"/>
      <c r="F55" s="1"/>
      <c r="G55" s="1"/>
    </row>
    <row r="56" spans="1:7" ht="21">
      <c r="A56" s="90"/>
      <c r="B56" s="91"/>
      <c r="C56" s="90"/>
      <c r="D56" s="90"/>
      <c r="E56" s="1"/>
      <c r="F56" s="1"/>
      <c r="G56" s="1"/>
    </row>
    <row r="57" spans="1:7" ht="21">
      <c r="A57" s="90"/>
      <c r="B57" s="91"/>
      <c r="C57" s="90"/>
      <c r="D57" s="90"/>
      <c r="E57" s="1"/>
      <c r="F57" s="1"/>
      <c r="G57" s="1"/>
    </row>
    <row r="58" spans="1:7" ht="21">
      <c r="A58" s="90"/>
      <c r="B58" s="91"/>
      <c r="C58" s="90"/>
      <c r="D58" s="90"/>
      <c r="E58" s="1"/>
      <c r="F58" s="1"/>
      <c r="G58" s="1"/>
    </row>
    <row r="59" spans="1:7" ht="21">
      <c r="A59" s="90"/>
      <c r="B59" s="91"/>
      <c r="C59" s="90"/>
      <c r="D59" s="90"/>
      <c r="E59" s="1"/>
      <c r="F59" s="1"/>
      <c r="G59" s="1"/>
    </row>
    <row r="60" spans="1:7" ht="21">
      <c r="A60" s="90"/>
      <c r="B60" s="91"/>
      <c r="C60" s="90"/>
      <c r="D60" s="90"/>
      <c r="E60" s="1"/>
      <c r="F60" s="1"/>
      <c r="G60" s="1"/>
    </row>
    <row r="61" spans="1:7" ht="21">
      <c r="A61" s="90"/>
      <c r="B61" s="91"/>
      <c r="C61" s="90"/>
      <c r="D61" s="90"/>
      <c r="E61" s="1"/>
      <c r="F61" s="1"/>
      <c r="G61" s="1"/>
    </row>
    <row r="62" spans="1:7" ht="21">
      <c r="A62" s="90"/>
      <c r="B62" s="91"/>
      <c r="C62" s="90"/>
      <c r="D62" s="90"/>
      <c r="E62" s="1"/>
      <c r="F62" s="1"/>
      <c r="G62" s="1"/>
    </row>
    <row r="63" spans="1:7" ht="21">
      <c r="A63" s="90"/>
      <c r="B63" s="91"/>
      <c r="C63" s="90"/>
      <c r="D63" s="90"/>
      <c r="E63" s="1"/>
      <c r="F63" s="1"/>
      <c r="G63" s="1"/>
    </row>
    <row r="64" spans="1:7" ht="21">
      <c r="A64" s="90"/>
      <c r="B64" s="91"/>
      <c r="C64" s="90"/>
      <c r="D64" s="90"/>
      <c r="E64" s="1"/>
      <c r="F64" s="1"/>
      <c r="G64" s="1"/>
    </row>
    <row r="65" spans="1:7" ht="21">
      <c r="A65" s="90"/>
      <c r="B65" s="91"/>
      <c r="C65" s="90"/>
      <c r="D65" s="90"/>
      <c r="E65" s="1"/>
      <c r="F65" s="1"/>
      <c r="G65" s="1"/>
    </row>
    <row r="66" spans="1:7" ht="21">
      <c r="A66" s="90"/>
      <c r="B66" s="91"/>
      <c r="C66" s="90"/>
      <c r="D66" s="90"/>
      <c r="E66" s="1"/>
      <c r="F66" s="1"/>
      <c r="G66" s="1"/>
    </row>
    <row r="67" spans="1:7" ht="21">
      <c r="A67" s="90"/>
      <c r="B67" s="91"/>
      <c r="C67" s="90"/>
      <c r="D67" s="90"/>
      <c r="E67" s="1"/>
      <c r="F67" s="1"/>
      <c r="G67" s="1"/>
    </row>
    <row r="68" spans="1:7" ht="21">
      <c r="A68" s="90"/>
      <c r="B68" s="91"/>
      <c r="C68" s="90"/>
      <c r="D68" s="90"/>
      <c r="E68" s="1"/>
      <c r="F68" s="1"/>
      <c r="G68" s="1"/>
    </row>
    <row r="69" spans="1:7" ht="21">
      <c r="A69" s="90"/>
      <c r="B69" s="91"/>
      <c r="C69" s="90"/>
      <c r="D69" s="90"/>
      <c r="E69" s="1"/>
      <c r="F69" s="1"/>
      <c r="G69" s="1"/>
    </row>
    <row r="70" spans="1:7" ht="21">
      <c r="A70" s="88" t="s">
        <v>460</v>
      </c>
      <c r="B70" s="96">
        <f>SUM(B41:B69)</f>
        <v>550732510.9100001</v>
      </c>
      <c r="C70" s="88"/>
      <c r="D70" s="96">
        <f>SUM(D41:D69)</f>
        <v>550732510.9100001</v>
      </c>
      <c r="E70" s="87">
        <f>B70-D70</f>
        <v>0</v>
      </c>
      <c r="F70" s="1"/>
      <c r="G70" s="1"/>
    </row>
    <row r="71" spans="1:7" ht="21">
      <c r="A71" s="1"/>
      <c r="B71" s="87"/>
      <c r="C71" s="1"/>
      <c r="D71" s="1"/>
      <c r="E71" s="1"/>
      <c r="F71" s="1"/>
      <c r="G71" s="1"/>
    </row>
    <row r="72" spans="1:7" ht="21">
      <c r="A72" s="277" t="s">
        <v>428</v>
      </c>
      <c r="B72" s="277"/>
      <c r="C72" s="277"/>
      <c r="D72" s="277"/>
      <c r="E72" s="1"/>
      <c r="F72" s="1"/>
      <c r="G72" s="1"/>
    </row>
    <row r="73" spans="1:7" ht="21">
      <c r="A73" s="277" t="s">
        <v>454</v>
      </c>
      <c r="B73" s="277"/>
      <c r="C73" s="277"/>
      <c r="D73" s="277"/>
      <c r="E73" s="1"/>
      <c r="F73" s="1"/>
      <c r="G73" s="1"/>
    </row>
    <row r="74" spans="1:7" ht="21">
      <c r="A74" s="1"/>
      <c r="B74" s="1"/>
      <c r="C74" s="1"/>
      <c r="D74" s="1"/>
      <c r="E74" s="1"/>
      <c r="F74" s="1"/>
      <c r="G74" s="1"/>
    </row>
    <row r="75" spans="1:7" ht="21">
      <c r="A75" s="306" t="s">
        <v>0</v>
      </c>
      <c r="B75" s="306"/>
      <c r="C75" s="306"/>
      <c r="D75" s="306"/>
      <c r="E75" s="1"/>
      <c r="F75" s="1"/>
      <c r="G75" s="1"/>
    </row>
    <row r="76" spans="1:7" ht="21">
      <c r="A76" s="306" t="s">
        <v>51</v>
      </c>
      <c r="B76" s="306"/>
      <c r="C76" s="306"/>
      <c r="D76" s="306"/>
      <c r="E76" s="1"/>
      <c r="F76" s="1"/>
      <c r="G76" s="1"/>
    </row>
    <row r="77" spans="1:7" ht="21">
      <c r="A77" s="306" t="s">
        <v>715</v>
      </c>
      <c r="B77" s="306"/>
      <c r="C77" s="306"/>
      <c r="D77" s="306"/>
      <c r="E77" s="1"/>
      <c r="F77" s="1"/>
      <c r="G77" s="1"/>
    </row>
    <row r="78" spans="1:7" ht="21">
      <c r="A78" s="1" t="s">
        <v>462</v>
      </c>
      <c r="B78" s="1"/>
      <c r="C78" s="1"/>
      <c r="D78" s="1"/>
      <c r="E78" s="1"/>
      <c r="F78" s="1"/>
      <c r="G78" s="1"/>
    </row>
    <row r="79" spans="1:7" ht="21">
      <c r="A79" s="19" t="s">
        <v>409</v>
      </c>
      <c r="B79" s="19" t="s">
        <v>410</v>
      </c>
      <c r="C79" s="307" t="s">
        <v>411</v>
      </c>
      <c r="D79" s="308"/>
      <c r="E79" s="1"/>
      <c r="F79" s="1"/>
      <c r="G79" s="1"/>
    </row>
    <row r="80" spans="1:7" ht="21">
      <c r="A80" s="88"/>
      <c r="B80" s="88"/>
      <c r="C80" s="58" t="s">
        <v>412</v>
      </c>
      <c r="D80" s="58" t="s">
        <v>29</v>
      </c>
      <c r="E80" s="1"/>
      <c r="F80" s="1"/>
      <c r="G80" s="1"/>
    </row>
    <row r="81" spans="1:7" ht="21">
      <c r="A81" s="89"/>
      <c r="B81" s="1"/>
      <c r="C81" s="89"/>
      <c r="D81" s="89"/>
      <c r="E81" s="1"/>
      <c r="F81" s="1"/>
      <c r="G81" s="1"/>
    </row>
    <row r="82" spans="1:7" ht="21">
      <c r="A82" s="90" t="s">
        <v>469</v>
      </c>
      <c r="B82" s="14">
        <v>17954294</v>
      </c>
      <c r="C82" s="93" t="s">
        <v>429</v>
      </c>
      <c r="D82" s="93">
        <v>17954294</v>
      </c>
      <c r="E82" s="1"/>
      <c r="F82" s="1"/>
      <c r="G82" s="1"/>
    </row>
    <row r="83" spans="1:7" ht="21">
      <c r="A83" s="90"/>
      <c r="B83" s="14"/>
      <c r="C83" s="93" t="s">
        <v>407</v>
      </c>
      <c r="D83" s="93"/>
      <c r="E83" s="1"/>
      <c r="F83" s="1"/>
      <c r="G83" s="1"/>
    </row>
    <row r="84" spans="1:7" ht="21">
      <c r="A84" s="90" t="s">
        <v>463</v>
      </c>
      <c r="B84" s="14">
        <v>51600000</v>
      </c>
      <c r="C84" s="93" t="s">
        <v>429</v>
      </c>
      <c r="D84" s="93">
        <v>51600000</v>
      </c>
      <c r="E84" s="1"/>
      <c r="F84" s="1"/>
      <c r="G84" s="1"/>
    </row>
    <row r="85" spans="1:7" ht="21">
      <c r="A85" s="90" t="s">
        <v>464</v>
      </c>
      <c r="B85" s="14"/>
      <c r="C85" s="93" t="s">
        <v>407</v>
      </c>
      <c r="D85" s="93"/>
      <c r="E85" s="1"/>
      <c r="F85" s="1"/>
      <c r="G85" s="1"/>
    </row>
    <row r="86" spans="1:7" ht="21">
      <c r="A86" s="90"/>
      <c r="B86" s="14"/>
      <c r="C86" s="93"/>
      <c r="D86" s="93"/>
      <c r="E86" s="1"/>
      <c r="F86" s="1"/>
      <c r="G86" s="1"/>
    </row>
    <row r="87" spans="1:7" ht="21">
      <c r="A87" s="90" t="s">
        <v>465</v>
      </c>
      <c r="B87" s="14">
        <v>15801440</v>
      </c>
      <c r="C87" s="93" t="s">
        <v>452</v>
      </c>
      <c r="D87" s="93">
        <v>15801440</v>
      </c>
      <c r="E87" s="1"/>
      <c r="F87" s="1"/>
      <c r="G87" s="1"/>
    </row>
    <row r="88" spans="1:7" ht="21">
      <c r="A88" s="90" t="s">
        <v>464</v>
      </c>
      <c r="B88" s="14"/>
      <c r="C88" s="93"/>
      <c r="D88" s="93"/>
      <c r="E88" s="1"/>
      <c r="F88" s="1"/>
      <c r="G88" s="1"/>
    </row>
    <row r="89" spans="1:7" ht="21">
      <c r="A89" s="90"/>
      <c r="B89" s="14"/>
      <c r="C89" s="93"/>
      <c r="D89" s="93"/>
      <c r="E89" s="1"/>
      <c r="F89" s="1"/>
      <c r="G89" s="1"/>
    </row>
    <row r="90" spans="1:7" ht="21">
      <c r="A90" s="90" t="s">
        <v>466</v>
      </c>
      <c r="B90" s="14">
        <v>19250137.29</v>
      </c>
      <c r="C90" s="93" t="s">
        <v>452</v>
      </c>
      <c r="D90" s="93">
        <v>19250137.29</v>
      </c>
      <c r="E90" s="1"/>
      <c r="F90" s="1"/>
      <c r="G90" s="1"/>
    </row>
    <row r="91" spans="1:7" ht="21">
      <c r="A91" s="90" t="s">
        <v>467</v>
      </c>
      <c r="B91" s="14"/>
      <c r="C91" s="93"/>
      <c r="D91" s="93"/>
      <c r="E91" s="1"/>
      <c r="F91" s="1"/>
      <c r="G91" s="1"/>
    </row>
    <row r="92" spans="1:7" ht="21">
      <c r="A92" s="90"/>
      <c r="B92" s="14"/>
      <c r="C92" s="93"/>
      <c r="D92" s="93"/>
      <c r="E92" s="1"/>
      <c r="F92" s="1"/>
      <c r="G92" s="1"/>
    </row>
    <row r="93" spans="1:7" ht="21">
      <c r="A93" s="90"/>
      <c r="B93" s="14"/>
      <c r="C93" s="93"/>
      <c r="D93" s="93"/>
      <c r="E93" s="1"/>
      <c r="F93" s="1"/>
      <c r="G93" s="1"/>
    </row>
    <row r="94" spans="1:7" ht="21">
      <c r="A94" s="90"/>
      <c r="B94" s="14"/>
      <c r="C94" s="93"/>
      <c r="D94" s="93"/>
      <c r="E94" s="1"/>
      <c r="F94" s="1"/>
      <c r="G94" s="1"/>
    </row>
    <row r="95" spans="1:7" ht="21">
      <c r="A95" s="90"/>
      <c r="B95" s="14"/>
      <c r="C95" s="93"/>
      <c r="D95" s="99"/>
      <c r="E95" s="1"/>
      <c r="F95" s="1"/>
      <c r="G95" s="1"/>
    </row>
    <row r="96" spans="1:7" ht="21">
      <c r="A96" s="88" t="s">
        <v>430</v>
      </c>
      <c r="B96" s="97">
        <f>SUM(B82:B95)</f>
        <v>104605871.28999999</v>
      </c>
      <c r="C96" s="99"/>
      <c r="D96" s="98">
        <f>SUM(D82:D95)</f>
        <v>104605871.28999999</v>
      </c>
      <c r="E96" s="1"/>
      <c r="F96" s="1"/>
      <c r="G96" s="1"/>
    </row>
    <row r="97" spans="1:7" ht="21">
      <c r="A97" s="1"/>
      <c r="B97" s="1"/>
      <c r="C97" s="1"/>
      <c r="D97" s="1"/>
      <c r="E97" s="1"/>
      <c r="F97" s="1"/>
      <c r="G97" s="1"/>
    </row>
    <row r="98" spans="1:7" ht="21">
      <c r="A98" s="1"/>
      <c r="B98" s="1"/>
      <c r="C98" s="1"/>
      <c r="D98" s="1"/>
      <c r="E98" s="1"/>
      <c r="F98" s="1"/>
      <c r="G98" s="1"/>
    </row>
    <row r="99" spans="1:7" ht="21">
      <c r="A99" s="1"/>
      <c r="B99" s="1"/>
      <c r="C99" s="1"/>
      <c r="D99" s="1"/>
      <c r="E99" s="1"/>
      <c r="F99" s="1"/>
      <c r="G99" s="1"/>
    </row>
    <row r="100" spans="1:7" ht="21">
      <c r="A100" s="277" t="s">
        <v>428</v>
      </c>
      <c r="B100" s="277"/>
      <c r="C100" s="277"/>
      <c r="D100" s="277"/>
      <c r="E100" s="1"/>
      <c r="F100" s="1"/>
      <c r="G100" s="1"/>
    </row>
    <row r="101" spans="1:7" ht="21">
      <c r="A101" s="277" t="s">
        <v>468</v>
      </c>
      <c r="B101" s="277"/>
      <c r="C101" s="277"/>
      <c r="D101" s="277"/>
      <c r="E101" s="1"/>
      <c r="F101" s="1"/>
      <c r="G101" s="1"/>
    </row>
  </sheetData>
  <sheetProtection/>
  <mergeCells count="9">
    <mergeCell ref="A76:D76"/>
    <mergeCell ref="A77:D77"/>
    <mergeCell ref="C79:D79"/>
    <mergeCell ref="A1:D1"/>
    <mergeCell ref="A2:D2"/>
    <mergeCell ref="A3:D3"/>
    <mergeCell ref="C5:D5"/>
    <mergeCell ref="C39:D39"/>
    <mergeCell ref="A75:D75"/>
  </mergeCells>
  <printOptions/>
  <pageMargins left="0.7086614173228347" right="0.11811023622047245" top="0.5511811023622047" bottom="0.15748031496062992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.421875" style="1" customWidth="1"/>
    <col min="2" max="2" width="12.8515625" style="1" customWidth="1"/>
    <col min="3" max="3" width="42.421875" style="1" customWidth="1"/>
    <col min="4" max="4" width="1.421875" style="1" customWidth="1"/>
    <col min="5" max="5" width="14.57421875" style="14" customWidth="1"/>
    <col min="6" max="6" width="2.28125" style="1" customWidth="1"/>
    <col min="7" max="7" width="14.421875" style="14" customWidth="1"/>
    <col min="8" max="16384" width="9.00390625" style="1" customWidth="1"/>
  </cols>
  <sheetData>
    <row r="1" spans="1:7" ht="21">
      <c r="A1" s="305" t="s">
        <v>0</v>
      </c>
      <c r="B1" s="305"/>
      <c r="C1" s="305"/>
      <c r="D1" s="305"/>
      <c r="E1" s="305"/>
      <c r="F1" s="305"/>
      <c r="G1" s="305"/>
    </row>
    <row r="2" spans="1:7" ht="21">
      <c r="A2" s="305" t="s">
        <v>51</v>
      </c>
      <c r="B2" s="305"/>
      <c r="C2" s="305"/>
      <c r="D2" s="305"/>
      <c r="E2" s="305"/>
      <c r="F2" s="305"/>
      <c r="G2" s="305"/>
    </row>
    <row r="3" spans="1:7" ht="21">
      <c r="A3" s="305" t="s">
        <v>521</v>
      </c>
      <c r="B3" s="305"/>
      <c r="C3" s="305"/>
      <c r="D3" s="305"/>
      <c r="E3" s="305"/>
      <c r="F3" s="305"/>
      <c r="G3" s="305"/>
    </row>
    <row r="4" spans="1:7" ht="21">
      <c r="A4" s="2"/>
      <c r="B4" s="2"/>
      <c r="C4" s="2"/>
      <c r="D4" s="2"/>
      <c r="E4" s="16"/>
      <c r="G4" s="16"/>
    </row>
    <row r="5" spans="1:7" ht="21">
      <c r="A5" s="2" t="s">
        <v>354</v>
      </c>
      <c r="B5" s="2"/>
      <c r="C5" s="2"/>
      <c r="D5" s="2"/>
      <c r="E5" s="156">
        <v>2561</v>
      </c>
      <c r="F5" s="157"/>
      <c r="G5" s="156">
        <v>2560</v>
      </c>
    </row>
    <row r="6" spans="2:7" ht="21">
      <c r="B6" s="2" t="s">
        <v>65</v>
      </c>
      <c r="E6" s="14">
        <v>0</v>
      </c>
      <c r="G6" s="14">
        <v>0</v>
      </c>
    </row>
    <row r="7" ht="21">
      <c r="B7" s="2" t="s">
        <v>128</v>
      </c>
    </row>
    <row r="8" spans="2:7" ht="21">
      <c r="B8" s="150"/>
      <c r="C8" s="27" t="s">
        <v>488</v>
      </c>
      <c r="D8" s="27"/>
      <c r="E8" s="158">
        <v>1295958.36</v>
      </c>
      <c r="F8" s="159"/>
      <c r="G8" s="158">
        <v>1291176.59</v>
      </c>
    </row>
    <row r="9" spans="3:7" ht="21">
      <c r="C9" s="27" t="s">
        <v>489</v>
      </c>
      <c r="D9" s="27"/>
      <c r="E9" s="158">
        <v>2215190.77</v>
      </c>
      <c r="F9" s="159"/>
      <c r="G9" s="158">
        <v>2200861.92</v>
      </c>
    </row>
    <row r="10" spans="2:7" ht="21">
      <c r="B10" s="2" t="s">
        <v>129</v>
      </c>
      <c r="C10" s="27"/>
      <c r="D10" s="27"/>
      <c r="E10" s="158"/>
      <c r="F10" s="159"/>
      <c r="G10" s="158"/>
    </row>
    <row r="11" spans="2:7" ht="21">
      <c r="B11" s="150"/>
      <c r="C11" s="27" t="s">
        <v>12</v>
      </c>
      <c r="D11" s="27"/>
      <c r="E11" s="158">
        <v>82589269.82</v>
      </c>
      <c r="F11" s="159"/>
      <c r="G11" s="158">
        <v>61940560.69</v>
      </c>
    </row>
    <row r="12" spans="3:7" ht="21">
      <c r="C12" s="27" t="s">
        <v>13</v>
      </c>
      <c r="D12" s="27"/>
      <c r="E12" s="158">
        <v>2069888.39</v>
      </c>
      <c r="F12" s="159"/>
      <c r="G12" s="158">
        <v>2069888.39</v>
      </c>
    </row>
    <row r="13" spans="3:7" ht="21">
      <c r="C13" s="27" t="s">
        <v>14</v>
      </c>
      <c r="D13" s="27"/>
      <c r="E13" s="158">
        <v>0</v>
      </c>
      <c r="F13" s="159"/>
      <c r="G13" s="158">
        <v>0</v>
      </c>
    </row>
    <row r="14" spans="3:7" ht="21">
      <c r="C14" s="27" t="s">
        <v>10</v>
      </c>
      <c r="D14" s="27"/>
      <c r="E14" s="158">
        <v>14376423.62</v>
      </c>
      <c r="F14" s="159"/>
      <c r="G14" s="158">
        <v>21135834.14</v>
      </c>
    </row>
    <row r="15" spans="3:7" ht="21">
      <c r="C15" s="27" t="s">
        <v>11</v>
      </c>
      <c r="D15" s="27"/>
      <c r="E15" s="158">
        <v>0</v>
      </c>
      <c r="F15" s="159"/>
      <c r="G15" s="158">
        <v>0</v>
      </c>
    </row>
    <row r="16" spans="3:7" ht="21">
      <c r="C16" s="27" t="s">
        <v>57</v>
      </c>
      <c r="D16" s="27"/>
      <c r="E16" s="158">
        <v>38786.65</v>
      </c>
      <c r="F16" s="159"/>
      <c r="G16" s="158">
        <v>26698.11</v>
      </c>
    </row>
    <row r="17" spans="2:7" ht="21">
      <c r="B17" s="2" t="s">
        <v>130</v>
      </c>
      <c r="C17" s="27"/>
      <c r="D17" s="27"/>
      <c r="E17" s="158"/>
      <c r="F17" s="159"/>
      <c r="G17" s="158"/>
    </row>
    <row r="18" spans="2:7" ht="21">
      <c r="B18" s="150"/>
      <c r="C18" s="27" t="s">
        <v>15</v>
      </c>
      <c r="D18" s="27"/>
      <c r="E18" s="158">
        <v>20000000</v>
      </c>
      <c r="F18" s="159"/>
      <c r="G18" s="158">
        <v>20000000</v>
      </c>
    </row>
    <row r="19" spans="3:7" ht="21">
      <c r="C19" s="27" t="s">
        <v>61</v>
      </c>
      <c r="D19" s="27"/>
      <c r="E19" s="158">
        <v>10000000</v>
      </c>
      <c r="F19" s="159"/>
      <c r="G19" s="158">
        <v>10000000</v>
      </c>
    </row>
    <row r="20" spans="3:7" ht="21">
      <c r="C20" s="27" t="s">
        <v>58</v>
      </c>
      <c r="D20" s="27"/>
      <c r="E20" s="158">
        <v>20000000</v>
      </c>
      <c r="F20" s="159"/>
      <c r="G20" s="158">
        <v>20000000</v>
      </c>
    </row>
    <row r="21" spans="3:7" ht="21">
      <c r="C21" s="27" t="s">
        <v>59</v>
      </c>
      <c r="D21" s="27"/>
      <c r="E21" s="158">
        <v>10736463.27</v>
      </c>
      <c r="F21" s="159"/>
      <c r="G21" s="158">
        <v>10661221.34</v>
      </c>
    </row>
    <row r="22" spans="3:7" ht="21">
      <c r="C22" s="27" t="s">
        <v>60</v>
      </c>
      <c r="D22" s="27"/>
      <c r="E22" s="158">
        <v>10736463.27</v>
      </c>
      <c r="F22" s="159"/>
      <c r="G22" s="158">
        <v>10661221.34</v>
      </c>
    </row>
    <row r="23" spans="3:7" ht="21">
      <c r="C23" s="27" t="s">
        <v>62</v>
      </c>
      <c r="D23" s="27"/>
      <c r="E23" s="158">
        <v>1324643.89</v>
      </c>
      <c r="F23" s="159"/>
      <c r="G23" s="158">
        <v>346815.83</v>
      </c>
    </row>
    <row r="24" spans="2:7" ht="21.75" thickBot="1">
      <c r="B24" s="25" t="s">
        <v>3</v>
      </c>
      <c r="E24" s="160">
        <f>SUM(E8:E23)</f>
        <v>175383088.04000002</v>
      </c>
      <c r="F24" s="159"/>
      <c r="G24" s="160">
        <f>SUM(G8:G23)</f>
        <v>160334278.35</v>
      </c>
    </row>
    <row r="25" ht="21.75" thickTop="1"/>
  </sheetData>
  <sheetProtection/>
  <mergeCells count="3">
    <mergeCell ref="A1:G1"/>
    <mergeCell ref="A2:G2"/>
    <mergeCell ref="A3:G3"/>
  </mergeCells>
  <printOptions/>
  <pageMargins left="0.5511811023622047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6.57421875" style="1" customWidth="1"/>
    <col min="2" max="2" width="13.8515625" style="1" customWidth="1"/>
    <col min="3" max="3" width="16.57421875" style="1" customWidth="1"/>
    <col min="4" max="4" width="4.28125" style="1" customWidth="1"/>
    <col min="5" max="5" width="15.421875" style="14" customWidth="1"/>
    <col min="6" max="6" width="9.00390625" style="1" customWidth="1"/>
    <col min="7" max="7" width="15.421875" style="14" customWidth="1"/>
    <col min="8" max="8" width="11.421875" style="1" customWidth="1"/>
    <col min="9" max="16384" width="9.00390625" style="1" customWidth="1"/>
  </cols>
  <sheetData>
    <row r="1" spans="1:7" ht="21">
      <c r="A1" s="305" t="s">
        <v>0</v>
      </c>
      <c r="B1" s="305"/>
      <c r="C1" s="305"/>
      <c r="D1" s="305"/>
      <c r="E1" s="305"/>
      <c r="F1" s="305"/>
      <c r="G1" s="305"/>
    </row>
    <row r="2" spans="1:7" ht="21">
      <c r="A2" s="305" t="s">
        <v>51</v>
      </c>
      <c r="B2" s="305"/>
      <c r="C2" s="305"/>
      <c r="D2" s="305"/>
      <c r="E2" s="305"/>
      <c r="F2" s="305"/>
      <c r="G2" s="305"/>
    </row>
    <row r="3" spans="1:7" ht="21">
      <c r="A3" s="305" t="s">
        <v>521</v>
      </c>
      <c r="B3" s="305"/>
      <c r="C3" s="305"/>
      <c r="D3" s="305"/>
      <c r="E3" s="305"/>
      <c r="F3" s="305"/>
      <c r="G3" s="305"/>
    </row>
    <row r="5" spans="1:7" ht="21">
      <c r="A5" s="2" t="s">
        <v>355</v>
      </c>
      <c r="E5" s="162">
        <v>2561</v>
      </c>
      <c r="F5" s="157"/>
      <c r="G5" s="162" t="s">
        <v>520</v>
      </c>
    </row>
    <row r="6" spans="2:7" ht="21">
      <c r="B6" s="1" t="s">
        <v>8</v>
      </c>
      <c r="E6" s="14">
        <v>0</v>
      </c>
      <c r="G6" s="14">
        <v>3429360.01</v>
      </c>
    </row>
    <row r="7" spans="2:8" ht="21">
      <c r="B7" s="1" t="s">
        <v>192</v>
      </c>
      <c r="E7" s="14">
        <v>0</v>
      </c>
      <c r="G7" s="14">
        <v>3909584.16</v>
      </c>
      <c r="H7" s="1" t="s">
        <v>194</v>
      </c>
    </row>
    <row r="8" spans="2:8" ht="21">
      <c r="B8" s="1" t="s">
        <v>193</v>
      </c>
      <c r="E8" s="14">
        <v>0</v>
      </c>
      <c r="G8" s="14">
        <v>709480.64</v>
      </c>
      <c r="H8" s="1" t="s">
        <v>195</v>
      </c>
    </row>
    <row r="9" spans="2:7" ht="21">
      <c r="B9" s="1" t="s">
        <v>196</v>
      </c>
      <c r="E9" s="14">
        <v>0</v>
      </c>
      <c r="G9" s="14">
        <v>200000</v>
      </c>
    </row>
    <row r="10" spans="2:7" ht="21">
      <c r="B10" s="1" t="s">
        <v>191</v>
      </c>
      <c r="E10" s="14">
        <v>0</v>
      </c>
      <c r="G10" s="14">
        <v>239810.61</v>
      </c>
    </row>
    <row r="11" spans="2:7" ht="21">
      <c r="B11" s="1" t="s">
        <v>522</v>
      </c>
      <c r="E11" s="14">
        <v>3769865</v>
      </c>
      <c r="G11" s="14">
        <v>0</v>
      </c>
    </row>
    <row r="12" spans="2:7" ht="21.75" thickBot="1">
      <c r="B12" s="57" t="s">
        <v>3</v>
      </c>
      <c r="E12" s="38">
        <f>SUM(E6:E11)</f>
        <v>3769865</v>
      </c>
      <c r="G12" s="39">
        <f>SUM(G6:G11)</f>
        <v>8488235.42</v>
      </c>
    </row>
    <row r="13" ht="21.75" thickTop="1"/>
  </sheetData>
  <sheetProtection/>
  <mergeCells count="3">
    <mergeCell ref="A1:G1"/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3.7109375" style="1" customWidth="1"/>
    <col min="2" max="2" width="20.57421875" style="1" customWidth="1"/>
    <col min="3" max="3" width="7.28125" style="1" customWidth="1"/>
    <col min="4" max="4" width="9.57421875" style="1" customWidth="1"/>
    <col min="5" max="5" width="10.421875" style="1" customWidth="1"/>
    <col min="6" max="6" width="7.421875" style="1" customWidth="1"/>
    <col min="7" max="7" width="10.421875" style="1" customWidth="1"/>
    <col min="8" max="8" width="12.28125" style="1" customWidth="1"/>
    <col min="9" max="16384" width="9.00390625" style="1" customWidth="1"/>
  </cols>
  <sheetData>
    <row r="1" spans="1:8" ht="21">
      <c r="A1" s="305" t="s">
        <v>0</v>
      </c>
      <c r="B1" s="305"/>
      <c r="C1" s="305"/>
      <c r="D1" s="305"/>
      <c r="E1" s="305"/>
      <c r="F1" s="305"/>
      <c r="G1" s="305"/>
      <c r="H1" s="305"/>
    </row>
    <row r="2" spans="1:8" ht="21">
      <c r="A2" s="305" t="s">
        <v>51</v>
      </c>
      <c r="B2" s="305"/>
      <c r="C2" s="305"/>
      <c r="D2" s="305"/>
      <c r="E2" s="305"/>
      <c r="F2" s="305"/>
      <c r="G2" s="305"/>
      <c r="H2" s="305"/>
    </row>
    <row r="3" spans="1:8" ht="21">
      <c r="A3" s="305" t="s">
        <v>524</v>
      </c>
      <c r="B3" s="305"/>
      <c r="C3" s="305"/>
      <c r="D3" s="305"/>
      <c r="E3" s="305"/>
      <c r="F3" s="305"/>
      <c r="G3" s="305"/>
      <c r="H3" s="305"/>
    </row>
    <row r="5" ht="21">
      <c r="A5" s="2" t="s">
        <v>356</v>
      </c>
    </row>
    <row r="6" spans="1:8" ht="21">
      <c r="A6" s="2"/>
      <c r="B6" s="309" t="s">
        <v>93</v>
      </c>
      <c r="C6" s="309">
        <v>2561</v>
      </c>
      <c r="D6" s="309"/>
      <c r="E6" s="309"/>
      <c r="F6" s="309">
        <v>2560</v>
      </c>
      <c r="G6" s="309"/>
      <c r="H6" s="309"/>
    </row>
    <row r="7" spans="2:8" ht="21">
      <c r="B7" s="309"/>
      <c r="C7" s="146" t="s">
        <v>94</v>
      </c>
      <c r="D7" s="146" t="s">
        <v>95</v>
      </c>
      <c r="E7" s="146" t="s">
        <v>29</v>
      </c>
      <c r="F7" s="146" t="s">
        <v>94</v>
      </c>
      <c r="G7" s="146" t="s">
        <v>95</v>
      </c>
      <c r="H7" s="146" t="s">
        <v>29</v>
      </c>
    </row>
    <row r="8" spans="2:8" ht="21">
      <c r="B8" s="8" t="s">
        <v>50</v>
      </c>
      <c r="C8" s="7" t="s">
        <v>523</v>
      </c>
      <c r="D8" s="7" t="s">
        <v>523</v>
      </c>
      <c r="E8" s="163" t="s">
        <v>523</v>
      </c>
      <c r="F8" s="7">
        <v>2560</v>
      </c>
      <c r="G8" s="7">
        <v>1</v>
      </c>
      <c r="H8" s="13">
        <v>169725</v>
      </c>
    </row>
    <row r="9" spans="2:8" ht="21">
      <c r="B9" s="6"/>
      <c r="C9" s="5"/>
      <c r="D9" s="5"/>
      <c r="E9" s="11"/>
      <c r="F9" s="5"/>
      <c r="G9" s="5"/>
      <c r="H9" s="11"/>
    </row>
    <row r="10" spans="2:8" ht="21">
      <c r="B10" s="10"/>
      <c r="C10" s="9"/>
      <c r="D10" s="9"/>
      <c r="E10" s="12"/>
      <c r="F10" s="9"/>
      <c r="G10" s="9"/>
      <c r="H10" s="12"/>
    </row>
    <row r="11" spans="2:8" ht="21">
      <c r="B11" s="149" t="s">
        <v>48</v>
      </c>
      <c r="C11" s="166"/>
      <c r="D11" s="33"/>
      <c r="E11" s="164">
        <f>SUM(E8:E10)</f>
        <v>0</v>
      </c>
      <c r="F11" s="165"/>
      <c r="G11" s="146"/>
      <c r="H11" s="17">
        <f>SUM(H8:H10)</f>
        <v>169725</v>
      </c>
    </row>
    <row r="18" spans="1:7" ht="21">
      <c r="A18" s="2" t="s">
        <v>597</v>
      </c>
      <c r="E18" s="144">
        <v>2561</v>
      </c>
      <c r="F18" s="144"/>
      <c r="G18" s="144">
        <v>2560</v>
      </c>
    </row>
    <row r="19" spans="2:8" ht="21">
      <c r="B19" s="1" t="s">
        <v>598</v>
      </c>
      <c r="E19" s="14">
        <v>1000</v>
      </c>
      <c r="G19" s="14">
        <v>0</v>
      </c>
      <c r="H19" s="126"/>
    </row>
    <row r="20" spans="2:8" ht="21.75" thickBot="1">
      <c r="B20" s="25" t="s">
        <v>3</v>
      </c>
      <c r="E20" s="168">
        <f>SUM(E19)</f>
        <v>1000</v>
      </c>
      <c r="F20" s="2"/>
      <c r="G20" s="168">
        <f>SUM(G19)</f>
        <v>0</v>
      </c>
      <c r="H20" s="167"/>
    </row>
    <row r="21" ht="21.75" thickTop="1"/>
    <row r="26" spans="1:7" ht="21">
      <c r="A26" s="2" t="s">
        <v>596</v>
      </c>
      <c r="E26" s="144">
        <v>2561</v>
      </c>
      <c r="F26" s="144"/>
      <c r="G26" s="144">
        <v>2560</v>
      </c>
    </row>
    <row r="27" spans="2:8" ht="21">
      <c r="B27" s="1" t="s">
        <v>64</v>
      </c>
      <c r="E27" s="14">
        <v>6300</v>
      </c>
      <c r="G27" s="14">
        <v>6300</v>
      </c>
      <c r="H27" s="126"/>
    </row>
    <row r="28" spans="2:8" ht="21.75" thickBot="1">
      <c r="B28" s="144" t="s">
        <v>3</v>
      </c>
      <c r="E28" s="168">
        <f>SUM(E27)</f>
        <v>6300</v>
      </c>
      <c r="F28" s="2"/>
      <c r="G28" s="168">
        <f>SUM(G27)</f>
        <v>6300</v>
      </c>
      <c r="H28" s="167"/>
    </row>
    <row r="29" ht="21.75" thickTop="1"/>
    <row r="41" ht="21">
      <c r="A41" s="2" t="s">
        <v>96</v>
      </c>
    </row>
    <row r="42" ht="21">
      <c r="B42" s="1" t="s">
        <v>97</v>
      </c>
    </row>
    <row r="43" ht="21">
      <c r="B43" s="1" t="s">
        <v>92</v>
      </c>
    </row>
    <row r="44" ht="21">
      <c r="B44" s="57" t="s">
        <v>3</v>
      </c>
    </row>
    <row r="47" ht="21">
      <c r="A47" s="2" t="s">
        <v>98</v>
      </c>
    </row>
    <row r="48" ht="21">
      <c r="B48" s="1" t="s">
        <v>99</v>
      </c>
    </row>
    <row r="49" ht="21">
      <c r="B49" s="1" t="s">
        <v>92</v>
      </c>
    </row>
    <row r="50" ht="21">
      <c r="B50" s="57" t="s">
        <v>3</v>
      </c>
    </row>
  </sheetData>
  <sheetProtection/>
  <mergeCells count="6">
    <mergeCell ref="F6:H6"/>
    <mergeCell ref="A1:H1"/>
    <mergeCell ref="A2:H2"/>
    <mergeCell ref="A3:H3"/>
    <mergeCell ref="B6:B7"/>
    <mergeCell ref="C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07"/>
  <sheetViews>
    <sheetView zoomScalePageLayoutView="0" workbookViewId="0" topLeftCell="B56">
      <selection activeCell="M67" sqref="M67"/>
    </sheetView>
  </sheetViews>
  <sheetFormatPr defaultColWidth="9.140625" defaultRowHeight="15"/>
  <cols>
    <col min="1" max="1" width="0.13671875" style="62" hidden="1" customWidth="1"/>
    <col min="2" max="2" width="2.7109375" style="62" customWidth="1"/>
    <col min="3" max="3" width="9.57421875" style="62" customWidth="1"/>
    <col min="4" max="4" width="9.421875" style="62" customWidth="1"/>
    <col min="5" max="5" width="8.57421875" style="62" customWidth="1"/>
    <col min="6" max="6" width="1.28515625" style="62" customWidth="1"/>
    <col min="7" max="7" width="6.140625" style="62" customWidth="1"/>
    <col min="8" max="8" width="8.421875" style="62" customWidth="1"/>
    <col min="9" max="9" width="11.8515625" style="62" customWidth="1"/>
    <col min="10" max="10" width="2.140625" style="62" customWidth="1"/>
    <col min="11" max="11" width="6.00390625" style="62" customWidth="1"/>
    <col min="12" max="12" width="9.421875" style="62" customWidth="1"/>
    <col min="13" max="13" width="33.57421875" style="62" customWidth="1"/>
    <col min="14" max="14" width="1.421875" style="62" customWidth="1"/>
    <col min="15" max="15" width="1.1484375" style="62" customWidth="1"/>
    <col min="16" max="16" width="1.421875" style="62" customWidth="1"/>
    <col min="17" max="17" width="12.00390625" style="62" customWidth="1"/>
    <col min="18" max="18" width="0.2890625" style="62" customWidth="1"/>
    <col min="19" max="19" width="0" style="62" hidden="1" customWidth="1"/>
    <col min="20" max="20" width="1.7109375" style="62" customWidth="1"/>
    <col min="21" max="21" width="18.57421875" style="62" customWidth="1"/>
    <col min="22" max="22" width="16.00390625" style="62" customWidth="1"/>
    <col min="23" max="16384" width="9.00390625" style="62" customWidth="1"/>
  </cols>
  <sheetData>
    <row r="1" spans="3:17" ht="23.25" customHeight="1">
      <c r="C1" s="393" t="s">
        <v>0</v>
      </c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Q1" s="63"/>
    </row>
    <row r="2" ht="0.75" customHeight="1"/>
    <row r="3" spans="3:14" ht="21.75" customHeight="1">
      <c r="C3" s="395" t="s">
        <v>51</v>
      </c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</row>
    <row r="4" ht="409.5" customHeight="1" hidden="1"/>
    <row r="5" spans="3:14" ht="21.75" customHeight="1">
      <c r="C5" s="397" t="s">
        <v>525</v>
      </c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</row>
    <row r="6" spans="1:3" s="100" customFormat="1" ht="18" customHeight="1">
      <c r="A6" s="100" t="s">
        <v>340</v>
      </c>
      <c r="B6" s="193" t="s">
        <v>589</v>
      </c>
      <c r="C6" s="101"/>
    </row>
    <row r="7" spans="2:3" s="100" customFormat="1" ht="18" customHeight="1">
      <c r="B7" s="193" t="s">
        <v>514</v>
      </c>
      <c r="C7" s="101"/>
    </row>
    <row r="8" s="100" customFormat="1" ht="3.75" customHeight="1"/>
    <row r="9" spans="1:19" s="100" customFormat="1" ht="48.75" customHeight="1">
      <c r="A9" s="141" t="s">
        <v>199</v>
      </c>
      <c r="B9" s="399" t="s">
        <v>52</v>
      </c>
      <c r="C9" s="400"/>
      <c r="D9" s="389" t="s">
        <v>53</v>
      </c>
      <c r="E9" s="400"/>
      <c r="F9" s="389" t="s">
        <v>54</v>
      </c>
      <c r="G9" s="390"/>
      <c r="H9" s="400"/>
      <c r="I9" s="389" t="s">
        <v>55</v>
      </c>
      <c r="J9" s="400"/>
      <c r="K9" s="389" t="s">
        <v>200</v>
      </c>
      <c r="L9" s="390"/>
      <c r="M9" s="147" t="s">
        <v>56</v>
      </c>
      <c r="N9" s="147"/>
      <c r="O9" s="389" t="s">
        <v>29</v>
      </c>
      <c r="P9" s="390"/>
      <c r="Q9" s="390"/>
      <c r="R9" s="391"/>
      <c r="S9" s="102"/>
    </row>
    <row r="10" spans="1:19" s="100" customFormat="1" ht="30" customHeight="1">
      <c r="A10" s="348" t="s">
        <v>336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92"/>
      <c r="S10" s="103"/>
    </row>
    <row r="11" spans="1:22" s="100" customFormat="1" ht="37.5" customHeight="1">
      <c r="A11" s="169" t="s">
        <v>180</v>
      </c>
      <c r="B11" s="388" t="s">
        <v>150</v>
      </c>
      <c r="C11" s="338"/>
      <c r="D11" s="378" t="s">
        <v>201</v>
      </c>
      <c r="E11" s="338"/>
      <c r="F11" s="378" t="s">
        <v>152</v>
      </c>
      <c r="G11" s="346"/>
      <c r="H11" s="338"/>
      <c r="I11" s="378" t="s">
        <v>26</v>
      </c>
      <c r="J11" s="338"/>
      <c r="K11" s="378" t="s">
        <v>178</v>
      </c>
      <c r="L11" s="346"/>
      <c r="M11" s="170" t="s">
        <v>526</v>
      </c>
      <c r="N11" s="108">
        <v>0</v>
      </c>
      <c r="O11" s="345">
        <v>5000</v>
      </c>
      <c r="P11" s="346"/>
      <c r="Q11" s="346"/>
      <c r="R11" s="347"/>
      <c r="S11" s="110">
        <f aca="true" t="shared" si="0" ref="S11:S48">SUM(O11)</f>
        <v>5000</v>
      </c>
      <c r="U11" s="1" t="s">
        <v>19</v>
      </c>
      <c r="V11" s="171">
        <f>O48</f>
        <v>13800</v>
      </c>
    </row>
    <row r="12" spans="1:22" s="100" customFormat="1" ht="38.25" customHeight="1">
      <c r="A12" s="169" t="s">
        <v>203</v>
      </c>
      <c r="B12" s="388" t="s">
        <v>150</v>
      </c>
      <c r="C12" s="338"/>
      <c r="D12" s="378" t="s">
        <v>201</v>
      </c>
      <c r="E12" s="338"/>
      <c r="F12" s="378" t="s">
        <v>152</v>
      </c>
      <c r="G12" s="346"/>
      <c r="H12" s="338"/>
      <c r="I12" s="378" t="s">
        <v>26</v>
      </c>
      <c r="J12" s="338"/>
      <c r="K12" s="378" t="s">
        <v>527</v>
      </c>
      <c r="L12" s="346"/>
      <c r="M12" s="170" t="s">
        <v>528</v>
      </c>
      <c r="N12" s="108">
        <v>0</v>
      </c>
      <c r="O12" s="345">
        <v>35000</v>
      </c>
      <c r="P12" s="346"/>
      <c r="Q12" s="346"/>
      <c r="R12" s="347"/>
      <c r="S12" s="110">
        <f t="shared" si="0"/>
        <v>35000</v>
      </c>
      <c r="U12" s="1" t="s">
        <v>23</v>
      </c>
      <c r="V12" s="171">
        <f>O42+O64+O65+O66+O67+O68+O69+O73+O74+O75+O76+O78+O79+O80+O81+O82+O83+O84+O85+O86+O87+O88+O89+O90+O91+O92+O93+O94+O95</f>
        <v>228160</v>
      </c>
    </row>
    <row r="13" spans="1:22" s="100" customFormat="1" ht="42.75" customHeight="1">
      <c r="A13" s="169" t="s">
        <v>205</v>
      </c>
      <c r="B13" s="388" t="s">
        <v>150</v>
      </c>
      <c r="C13" s="338"/>
      <c r="D13" s="378" t="s">
        <v>201</v>
      </c>
      <c r="E13" s="338"/>
      <c r="F13" s="378" t="s">
        <v>153</v>
      </c>
      <c r="G13" s="346"/>
      <c r="H13" s="338"/>
      <c r="I13" s="378" t="s">
        <v>26</v>
      </c>
      <c r="J13" s="338"/>
      <c r="K13" s="378" t="s">
        <v>529</v>
      </c>
      <c r="L13" s="346"/>
      <c r="M13" s="170" t="s">
        <v>530</v>
      </c>
      <c r="N13" s="108">
        <v>0</v>
      </c>
      <c r="O13" s="345">
        <v>18500</v>
      </c>
      <c r="P13" s="346"/>
      <c r="Q13" s="346"/>
      <c r="R13" s="347"/>
      <c r="S13" s="110">
        <f t="shared" si="0"/>
        <v>18500</v>
      </c>
      <c r="U13" s="1" t="s">
        <v>24</v>
      </c>
      <c r="V13" s="171">
        <f>O70+O71+O72</f>
        <v>3898882.1</v>
      </c>
    </row>
    <row r="14" spans="1:22" s="100" customFormat="1" ht="41.25" customHeight="1">
      <c r="A14" s="169" t="s">
        <v>207</v>
      </c>
      <c r="B14" s="388" t="s">
        <v>150</v>
      </c>
      <c r="C14" s="338"/>
      <c r="D14" s="378" t="s">
        <v>201</v>
      </c>
      <c r="E14" s="338"/>
      <c r="F14" s="378" t="s">
        <v>153</v>
      </c>
      <c r="G14" s="346"/>
      <c r="H14" s="338"/>
      <c r="I14" s="378" t="s">
        <v>26</v>
      </c>
      <c r="J14" s="338"/>
      <c r="K14" s="378" t="s">
        <v>529</v>
      </c>
      <c r="L14" s="346"/>
      <c r="M14" s="170" t="s">
        <v>531</v>
      </c>
      <c r="N14" s="108"/>
      <c r="O14" s="345">
        <v>11000</v>
      </c>
      <c r="P14" s="346"/>
      <c r="Q14" s="346"/>
      <c r="R14" s="347"/>
      <c r="S14" s="110">
        <f t="shared" si="0"/>
        <v>11000</v>
      </c>
      <c r="U14" s="1" t="s">
        <v>22</v>
      </c>
      <c r="V14" s="171">
        <f>O41</f>
        <v>13800</v>
      </c>
    </row>
    <row r="15" spans="1:22" s="100" customFormat="1" ht="41.25" customHeight="1">
      <c r="A15" s="169" t="s">
        <v>209</v>
      </c>
      <c r="B15" s="388" t="s">
        <v>150</v>
      </c>
      <c r="C15" s="338"/>
      <c r="D15" s="378" t="s">
        <v>201</v>
      </c>
      <c r="E15" s="338"/>
      <c r="F15" s="378" t="s">
        <v>153</v>
      </c>
      <c r="G15" s="346"/>
      <c r="H15" s="338"/>
      <c r="I15" s="378" t="s">
        <v>26</v>
      </c>
      <c r="J15" s="338"/>
      <c r="K15" s="378" t="s">
        <v>210</v>
      </c>
      <c r="L15" s="346"/>
      <c r="M15" s="170" t="s">
        <v>532</v>
      </c>
      <c r="N15" s="108">
        <v>0</v>
      </c>
      <c r="O15" s="345">
        <v>21800</v>
      </c>
      <c r="P15" s="346"/>
      <c r="Q15" s="346"/>
      <c r="R15" s="347"/>
      <c r="S15" s="110">
        <f t="shared" si="0"/>
        <v>21800</v>
      </c>
      <c r="U15" s="1" t="s">
        <v>25</v>
      </c>
      <c r="V15" s="171">
        <f>O62</f>
        <v>4250</v>
      </c>
    </row>
    <row r="16" spans="1:22" s="100" customFormat="1" ht="44.25" customHeight="1">
      <c r="A16" s="169" t="s">
        <v>181</v>
      </c>
      <c r="B16" s="388" t="s">
        <v>150</v>
      </c>
      <c r="C16" s="338"/>
      <c r="D16" s="378" t="s">
        <v>201</v>
      </c>
      <c r="E16" s="338"/>
      <c r="F16" s="378" t="s">
        <v>153</v>
      </c>
      <c r="G16" s="346"/>
      <c r="H16" s="338"/>
      <c r="I16" s="378" t="s">
        <v>26</v>
      </c>
      <c r="J16" s="338"/>
      <c r="K16" s="378" t="s">
        <v>210</v>
      </c>
      <c r="L16" s="346"/>
      <c r="M16" s="170" t="s">
        <v>533</v>
      </c>
      <c r="N16" s="108">
        <v>0</v>
      </c>
      <c r="O16" s="345">
        <v>54400</v>
      </c>
      <c r="P16" s="346"/>
      <c r="Q16" s="346"/>
      <c r="R16" s="347"/>
      <c r="S16" s="110">
        <f t="shared" si="0"/>
        <v>54400</v>
      </c>
      <c r="U16" s="1" t="s">
        <v>26</v>
      </c>
      <c r="V16" s="171">
        <f>O11+O12+O13+O14+O15+O16+O17+O18+O19+O20+O21+O22+O23+O24+O27+O28+O40+O43+O46+O47+O50</f>
        <v>8061700</v>
      </c>
    </row>
    <row r="17" spans="1:22" s="100" customFormat="1" ht="37.5" customHeight="1">
      <c r="A17" s="169" t="s">
        <v>182</v>
      </c>
      <c r="B17" s="388" t="s">
        <v>150</v>
      </c>
      <c r="C17" s="338"/>
      <c r="D17" s="378" t="s">
        <v>201</v>
      </c>
      <c r="E17" s="338"/>
      <c r="F17" s="378" t="s">
        <v>154</v>
      </c>
      <c r="G17" s="346"/>
      <c r="H17" s="338"/>
      <c r="I17" s="378" t="s">
        <v>26</v>
      </c>
      <c r="J17" s="338"/>
      <c r="K17" s="378" t="s">
        <v>139</v>
      </c>
      <c r="L17" s="346"/>
      <c r="M17" s="170" t="s">
        <v>534</v>
      </c>
      <c r="N17" s="108">
        <v>0</v>
      </c>
      <c r="O17" s="345">
        <v>50500</v>
      </c>
      <c r="P17" s="346"/>
      <c r="Q17" s="346"/>
      <c r="R17" s="347"/>
      <c r="S17" s="110">
        <f t="shared" si="0"/>
        <v>50500</v>
      </c>
      <c r="U17" s="1" t="s">
        <v>27</v>
      </c>
      <c r="V17" s="171">
        <f>O25+O26+O29+O30+O31+O32+O33+O34+O35+O36+O37+O38+O39+O44+O45+O51+O53+O54+O55+O56+O57+O58+O59+O60+O61+O77+O97</f>
        <v>28076865</v>
      </c>
    </row>
    <row r="18" spans="1:22" s="100" customFormat="1" ht="41.25" customHeight="1">
      <c r="A18" s="172" t="s">
        <v>184</v>
      </c>
      <c r="B18" s="383" t="s">
        <v>150</v>
      </c>
      <c r="C18" s="384"/>
      <c r="D18" s="329" t="s">
        <v>201</v>
      </c>
      <c r="E18" s="328"/>
      <c r="F18" s="329" t="s">
        <v>154</v>
      </c>
      <c r="G18" s="385"/>
      <c r="H18" s="328"/>
      <c r="I18" s="329" t="s">
        <v>26</v>
      </c>
      <c r="J18" s="328"/>
      <c r="K18" s="329" t="s">
        <v>67</v>
      </c>
      <c r="L18" s="385"/>
      <c r="M18" s="173" t="s">
        <v>535</v>
      </c>
      <c r="N18" s="174">
        <v>0</v>
      </c>
      <c r="O18" s="386">
        <v>8600</v>
      </c>
      <c r="P18" s="385"/>
      <c r="Q18" s="385"/>
      <c r="R18" s="387"/>
      <c r="S18" s="110">
        <f t="shared" si="0"/>
        <v>8600</v>
      </c>
      <c r="U18" s="175" t="s">
        <v>3</v>
      </c>
      <c r="V18" s="171">
        <f>SUM(V11:V17)</f>
        <v>40297457.1</v>
      </c>
    </row>
    <row r="19" spans="1:19" s="100" customFormat="1" ht="37.5" customHeight="1">
      <c r="A19" s="176" t="s">
        <v>187</v>
      </c>
      <c r="B19" s="381" t="s">
        <v>150</v>
      </c>
      <c r="C19" s="319"/>
      <c r="D19" s="382" t="s">
        <v>163</v>
      </c>
      <c r="E19" s="319"/>
      <c r="F19" s="382" t="s">
        <v>155</v>
      </c>
      <c r="G19" s="321"/>
      <c r="H19" s="319"/>
      <c r="I19" s="382" t="s">
        <v>26</v>
      </c>
      <c r="J19" s="319"/>
      <c r="K19" s="382" t="s">
        <v>178</v>
      </c>
      <c r="L19" s="321"/>
      <c r="M19" s="177" t="s">
        <v>536</v>
      </c>
      <c r="N19" s="178">
        <v>0</v>
      </c>
      <c r="O19" s="320">
        <v>10500</v>
      </c>
      <c r="P19" s="321"/>
      <c r="Q19" s="321"/>
      <c r="R19" s="322"/>
      <c r="S19" s="110">
        <f t="shared" si="0"/>
        <v>10500</v>
      </c>
    </row>
    <row r="20" spans="1:19" s="100" customFormat="1" ht="56.25" customHeight="1">
      <c r="A20" s="169" t="s">
        <v>183</v>
      </c>
      <c r="B20" s="381" t="s">
        <v>150</v>
      </c>
      <c r="C20" s="319"/>
      <c r="D20" s="382" t="s">
        <v>163</v>
      </c>
      <c r="E20" s="319"/>
      <c r="F20" s="382" t="s">
        <v>155</v>
      </c>
      <c r="G20" s="321"/>
      <c r="H20" s="319"/>
      <c r="I20" s="382" t="s">
        <v>26</v>
      </c>
      <c r="J20" s="319"/>
      <c r="K20" s="382" t="s">
        <v>67</v>
      </c>
      <c r="L20" s="321"/>
      <c r="M20" s="177" t="s">
        <v>537</v>
      </c>
      <c r="N20" s="178">
        <v>0</v>
      </c>
      <c r="O20" s="320">
        <v>60000</v>
      </c>
      <c r="P20" s="321"/>
      <c r="Q20" s="321"/>
      <c r="R20" s="322"/>
      <c r="S20" s="110">
        <f t="shared" si="0"/>
        <v>60000</v>
      </c>
    </row>
    <row r="21" spans="1:19" s="100" customFormat="1" ht="45.75" customHeight="1">
      <c r="A21" s="169" t="s">
        <v>186</v>
      </c>
      <c r="B21" s="381" t="s">
        <v>150</v>
      </c>
      <c r="C21" s="319"/>
      <c r="D21" s="382" t="s">
        <v>163</v>
      </c>
      <c r="E21" s="319"/>
      <c r="F21" s="382" t="s">
        <v>155</v>
      </c>
      <c r="G21" s="321"/>
      <c r="H21" s="319"/>
      <c r="I21" s="382" t="s">
        <v>26</v>
      </c>
      <c r="J21" s="319"/>
      <c r="K21" s="382" t="s">
        <v>67</v>
      </c>
      <c r="L21" s="321"/>
      <c r="M21" s="177" t="s">
        <v>538</v>
      </c>
      <c r="N21" s="178">
        <v>0</v>
      </c>
      <c r="O21" s="320">
        <v>18000</v>
      </c>
      <c r="P21" s="321"/>
      <c r="Q21" s="321"/>
      <c r="R21" s="322"/>
      <c r="S21" s="110">
        <f t="shared" si="0"/>
        <v>18000</v>
      </c>
    </row>
    <row r="22" spans="1:19" s="100" customFormat="1" ht="38.25" customHeight="1">
      <c r="A22" s="169" t="s">
        <v>218</v>
      </c>
      <c r="B22" s="381" t="s">
        <v>150</v>
      </c>
      <c r="C22" s="319"/>
      <c r="D22" s="382" t="s">
        <v>163</v>
      </c>
      <c r="E22" s="319"/>
      <c r="F22" s="382" t="s">
        <v>155</v>
      </c>
      <c r="G22" s="321"/>
      <c r="H22" s="319"/>
      <c r="I22" s="382" t="s">
        <v>26</v>
      </c>
      <c r="J22" s="319"/>
      <c r="K22" s="382" t="s">
        <v>67</v>
      </c>
      <c r="L22" s="321"/>
      <c r="M22" s="177" t="s">
        <v>539</v>
      </c>
      <c r="N22" s="178">
        <v>0</v>
      </c>
      <c r="O22" s="320">
        <v>5000</v>
      </c>
      <c r="P22" s="321"/>
      <c r="Q22" s="321"/>
      <c r="R22" s="322"/>
      <c r="S22" s="110">
        <f t="shared" si="0"/>
        <v>5000</v>
      </c>
    </row>
    <row r="23" spans="1:19" s="100" customFormat="1" ht="37.5" customHeight="1">
      <c r="A23" s="172" t="s">
        <v>221</v>
      </c>
      <c r="B23" s="381" t="s">
        <v>150</v>
      </c>
      <c r="C23" s="319"/>
      <c r="D23" s="382" t="s">
        <v>163</v>
      </c>
      <c r="E23" s="319"/>
      <c r="F23" s="382" t="s">
        <v>156</v>
      </c>
      <c r="G23" s="321"/>
      <c r="H23" s="319"/>
      <c r="I23" s="382" t="s">
        <v>26</v>
      </c>
      <c r="J23" s="319"/>
      <c r="K23" s="382" t="s">
        <v>540</v>
      </c>
      <c r="L23" s="321"/>
      <c r="M23" s="177" t="s">
        <v>541</v>
      </c>
      <c r="N23" s="178">
        <v>0</v>
      </c>
      <c r="O23" s="320">
        <v>36000</v>
      </c>
      <c r="P23" s="321"/>
      <c r="Q23" s="321"/>
      <c r="R23" s="322"/>
      <c r="S23" s="110">
        <f t="shared" si="0"/>
        <v>36000</v>
      </c>
    </row>
    <row r="24" spans="1:19" s="100" customFormat="1" ht="48" customHeight="1">
      <c r="A24" s="169" t="s">
        <v>223</v>
      </c>
      <c r="B24" s="381" t="s">
        <v>150</v>
      </c>
      <c r="C24" s="319"/>
      <c r="D24" s="382" t="s">
        <v>163</v>
      </c>
      <c r="E24" s="319"/>
      <c r="F24" s="382" t="s">
        <v>156</v>
      </c>
      <c r="G24" s="321"/>
      <c r="H24" s="319"/>
      <c r="I24" s="382" t="s">
        <v>26</v>
      </c>
      <c r="J24" s="319"/>
      <c r="K24" s="382" t="s">
        <v>540</v>
      </c>
      <c r="L24" s="321"/>
      <c r="M24" s="177" t="s">
        <v>542</v>
      </c>
      <c r="N24" s="178">
        <v>0</v>
      </c>
      <c r="O24" s="320">
        <v>21000</v>
      </c>
      <c r="P24" s="321"/>
      <c r="Q24" s="321"/>
      <c r="R24" s="322"/>
      <c r="S24" s="110">
        <f t="shared" si="0"/>
        <v>21000</v>
      </c>
    </row>
    <row r="25" spans="1:19" s="100" customFormat="1" ht="47.25" customHeight="1">
      <c r="A25" s="169" t="s">
        <v>225</v>
      </c>
      <c r="B25" s="381" t="s">
        <v>150</v>
      </c>
      <c r="C25" s="319"/>
      <c r="D25" s="382" t="s">
        <v>163</v>
      </c>
      <c r="E25" s="319"/>
      <c r="F25" s="382" t="s">
        <v>156</v>
      </c>
      <c r="G25" s="321"/>
      <c r="H25" s="319"/>
      <c r="I25" s="382" t="s">
        <v>27</v>
      </c>
      <c r="J25" s="319"/>
      <c r="K25" s="382" t="s">
        <v>140</v>
      </c>
      <c r="L25" s="321"/>
      <c r="M25" s="177" t="s">
        <v>543</v>
      </c>
      <c r="N25" s="178">
        <v>0</v>
      </c>
      <c r="O25" s="320">
        <v>4728000</v>
      </c>
      <c r="P25" s="321"/>
      <c r="Q25" s="321"/>
      <c r="R25" s="322"/>
      <c r="S25" s="110">
        <f t="shared" si="0"/>
        <v>4728000</v>
      </c>
    </row>
    <row r="26" spans="1:19" s="100" customFormat="1" ht="37.5" customHeight="1">
      <c r="A26" s="169" t="s">
        <v>227</v>
      </c>
      <c r="B26" s="381" t="s">
        <v>150</v>
      </c>
      <c r="C26" s="319"/>
      <c r="D26" s="382" t="s">
        <v>163</v>
      </c>
      <c r="E26" s="319"/>
      <c r="F26" s="382" t="s">
        <v>156</v>
      </c>
      <c r="G26" s="321"/>
      <c r="H26" s="319"/>
      <c r="I26" s="382" t="s">
        <v>27</v>
      </c>
      <c r="J26" s="319"/>
      <c r="K26" s="382" t="s">
        <v>544</v>
      </c>
      <c r="L26" s="321"/>
      <c r="M26" s="177" t="s">
        <v>545</v>
      </c>
      <c r="N26" s="178">
        <v>0</v>
      </c>
      <c r="O26" s="320">
        <v>345000</v>
      </c>
      <c r="P26" s="321"/>
      <c r="Q26" s="321"/>
      <c r="R26" s="322"/>
      <c r="S26" s="110">
        <f t="shared" si="0"/>
        <v>345000</v>
      </c>
    </row>
    <row r="27" spans="1:19" s="100" customFormat="1" ht="37.5" customHeight="1">
      <c r="A27" s="169" t="s">
        <v>229</v>
      </c>
      <c r="B27" s="381" t="s">
        <v>150</v>
      </c>
      <c r="C27" s="319"/>
      <c r="D27" s="382" t="s">
        <v>166</v>
      </c>
      <c r="E27" s="319"/>
      <c r="F27" s="382" t="s">
        <v>267</v>
      </c>
      <c r="G27" s="321"/>
      <c r="H27" s="319"/>
      <c r="I27" s="382" t="s">
        <v>26</v>
      </c>
      <c r="J27" s="319"/>
      <c r="K27" s="382" t="s">
        <v>529</v>
      </c>
      <c r="L27" s="321"/>
      <c r="M27" s="177" t="s">
        <v>546</v>
      </c>
      <c r="N27" s="178">
        <v>0</v>
      </c>
      <c r="O27" s="320">
        <v>5000</v>
      </c>
      <c r="P27" s="321"/>
      <c r="Q27" s="321"/>
      <c r="R27" s="322"/>
      <c r="S27" s="110">
        <f t="shared" si="0"/>
        <v>5000</v>
      </c>
    </row>
    <row r="28" spans="1:19" s="100" customFormat="1" ht="56.25" customHeight="1">
      <c r="A28" s="169" t="s">
        <v>231</v>
      </c>
      <c r="B28" s="381" t="s">
        <v>150</v>
      </c>
      <c r="C28" s="319"/>
      <c r="D28" s="382" t="s">
        <v>166</v>
      </c>
      <c r="E28" s="319"/>
      <c r="F28" s="382" t="s">
        <v>267</v>
      </c>
      <c r="G28" s="321"/>
      <c r="H28" s="319"/>
      <c r="I28" s="382" t="s">
        <v>26</v>
      </c>
      <c r="J28" s="319"/>
      <c r="K28" s="382" t="s">
        <v>529</v>
      </c>
      <c r="L28" s="321"/>
      <c r="M28" s="177" t="s">
        <v>547</v>
      </c>
      <c r="N28" s="178">
        <v>0</v>
      </c>
      <c r="O28" s="320">
        <v>21000</v>
      </c>
      <c r="P28" s="321"/>
      <c r="Q28" s="321"/>
      <c r="R28" s="322"/>
      <c r="S28" s="110">
        <f t="shared" si="0"/>
        <v>21000</v>
      </c>
    </row>
    <row r="29" spans="1:19" s="100" customFormat="1" ht="37.5" customHeight="1">
      <c r="A29" s="172" t="s">
        <v>185</v>
      </c>
      <c r="B29" s="381" t="s">
        <v>150</v>
      </c>
      <c r="C29" s="319"/>
      <c r="D29" s="382" t="s">
        <v>166</v>
      </c>
      <c r="E29" s="319"/>
      <c r="F29" s="382" t="s">
        <v>267</v>
      </c>
      <c r="G29" s="321"/>
      <c r="H29" s="319"/>
      <c r="I29" s="382" t="s">
        <v>27</v>
      </c>
      <c r="J29" s="319"/>
      <c r="K29" s="382" t="s">
        <v>143</v>
      </c>
      <c r="L29" s="321"/>
      <c r="M29" s="177" t="s">
        <v>548</v>
      </c>
      <c r="N29" s="178">
        <v>0</v>
      </c>
      <c r="O29" s="320">
        <v>225000</v>
      </c>
      <c r="P29" s="321"/>
      <c r="Q29" s="321"/>
      <c r="R29" s="322"/>
      <c r="S29" s="110">
        <f t="shared" si="0"/>
        <v>225000</v>
      </c>
    </row>
    <row r="30" spans="1:19" s="100" customFormat="1" ht="42.75" customHeight="1">
      <c r="A30" s="176" t="s">
        <v>188</v>
      </c>
      <c r="B30" s="381" t="s">
        <v>150</v>
      </c>
      <c r="C30" s="319"/>
      <c r="D30" s="382" t="s">
        <v>166</v>
      </c>
      <c r="E30" s="319"/>
      <c r="F30" s="382" t="s">
        <v>267</v>
      </c>
      <c r="G30" s="321"/>
      <c r="H30" s="319"/>
      <c r="I30" s="382" t="s">
        <v>27</v>
      </c>
      <c r="J30" s="319"/>
      <c r="K30" s="382" t="s">
        <v>549</v>
      </c>
      <c r="L30" s="321"/>
      <c r="M30" s="177" t="s">
        <v>550</v>
      </c>
      <c r="N30" s="178">
        <v>0</v>
      </c>
      <c r="O30" s="320">
        <v>740000</v>
      </c>
      <c r="P30" s="321"/>
      <c r="Q30" s="321"/>
      <c r="R30" s="322"/>
      <c r="S30" s="110">
        <f t="shared" si="0"/>
        <v>740000</v>
      </c>
    </row>
    <row r="31" spans="1:19" s="100" customFormat="1" ht="37.5" customHeight="1">
      <c r="A31" s="169" t="s">
        <v>235</v>
      </c>
      <c r="B31" s="381" t="s">
        <v>150</v>
      </c>
      <c r="C31" s="319"/>
      <c r="D31" s="382" t="s">
        <v>166</v>
      </c>
      <c r="E31" s="319"/>
      <c r="F31" s="382" t="s">
        <v>267</v>
      </c>
      <c r="G31" s="321"/>
      <c r="H31" s="319"/>
      <c r="I31" s="382" t="s">
        <v>27</v>
      </c>
      <c r="J31" s="319"/>
      <c r="K31" s="382" t="s">
        <v>549</v>
      </c>
      <c r="L31" s="321"/>
      <c r="M31" s="177" t="s">
        <v>551</v>
      </c>
      <c r="N31" s="178">
        <v>0</v>
      </c>
      <c r="O31" s="320">
        <v>1560000</v>
      </c>
      <c r="P31" s="321"/>
      <c r="Q31" s="321"/>
      <c r="R31" s="322"/>
      <c r="S31" s="110">
        <f t="shared" si="0"/>
        <v>1560000</v>
      </c>
    </row>
    <row r="32" spans="1:19" s="100" customFormat="1" ht="42" customHeight="1">
      <c r="A32" s="169" t="s">
        <v>237</v>
      </c>
      <c r="B32" s="381" t="s">
        <v>150</v>
      </c>
      <c r="C32" s="319"/>
      <c r="D32" s="382" t="s">
        <v>166</v>
      </c>
      <c r="E32" s="319"/>
      <c r="F32" s="382" t="s">
        <v>267</v>
      </c>
      <c r="G32" s="321"/>
      <c r="H32" s="319"/>
      <c r="I32" s="382" t="s">
        <v>27</v>
      </c>
      <c r="J32" s="319"/>
      <c r="K32" s="382" t="s">
        <v>549</v>
      </c>
      <c r="L32" s="321"/>
      <c r="M32" s="177" t="s">
        <v>552</v>
      </c>
      <c r="N32" s="178">
        <v>0</v>
      </c>
      <c r="O32" s="320">
        <v>1100000</v>
      </c>
      <c r="P32" s="321"/>
      <c r="Q32" s="321"/>
      <c r="R32" s="322"/>
      <c r="S32" s="110">
        <f t="shared" si="0"/>
        <v>1100000</v>
      </c>
    </row>
    <row r="33" spans="1:19" s="100" customFormat="1" ht="56.25" customHeight="1">
      <c r="A33" s="169" t="s">
        <v>239</v>
      </c>
      <c r="B33" s="381" t="s">
        <v>150</v>
      </c>
      <c r="C33" s="319"/>
      <c r="D33" s="382" t="s">
        <v>166</v>
      </c>
      <c r="E33" s="319"/>
      <c r="F33" s="382" t="s">
        <v>267</v>
      </c>
      <c r="G33" s="321"/>
      <c r="H33" s="319"/>
      <c r="I33" s="382" t="s">
        <v>27</v>
      </c>
      <c r="J33" s="319"/>
      <c r="K33" s="382" t="s">
        <v>549</v>
      </c>
      <c r="L33" s="321"/>
      <c r="M33" s="177" t="s">
        <v>553</v>
      </c>
      <c r="N33" s="178">
        <v>0</v>
      </c>
      <c r="O33" s="320">
        <v>600000</v>
      </c>
      <c r="P33" s="321"/>
      <c r="Q33" s="321"/>
      <c r="R33" s="322"/>
      <c r="S33" s="110">
        <f t="shared" si="0"/>
        <v>600000</v>
      </c>
    </row>
    <row r="34" spans="1:19" s="100" customFormat="1" ht="56.25" customHeight="1">
      <c r="A34" s="169" t="s">
        <v>241</v>
      </c>
      <c r="B34" s="381" t="s">
        <v>150</v>
      </c>
      <c r="C34" s="319"/>
      <c r="D34" s="382" t="s">
        <v>166</v>
      </c>
      <c r="E34" s="319"/>
      <c r="F34" s="382" t="s">
        <v>267</v>
      </c>
      <c r="G34" s="321"/>
      <c r="H34" s="319"/>
      <c r="I34" s="382" t="s">
        <v>27</v>
      </c>
      <c r="J34" s="319"/>
      <c r="K34" s="382" t="s">
        <v>549</v>
      </c>
      <c r="L34" s="321"/>
      <c r="M34" s="177" t="s">
        <v>554</v>
      </c>
      <c r="N34" s="178">
        <v>0</v>
      </c>
      <c r="O34" s="320">
        <v>304000</v>
      </c>
      <c r="P34" s="321"/>
      <c r="Q34" s="321"/>
      <c r="R34" s="322"/>
      <c r="S34" s="110">
        <f t="shared" si="0"/>
        <v>304000</v>
      </c>
    </row>
    <row r="35" spans="1:19" s="100" customFormat="1" ht="37.5" customHeight="1">
      <c r="A35" s="169" t="s">
        <v>243</v>
      </c>
      <c r="B35" s="381" t="s">
        <v>150</v>
      </c>
      <c r="C35" s="319"/>
      <c r="D35" s="382" t="s">
        <v>166</v>
      </c>
      <c r="E35" s="319"/>
      <c r="F35" s="382" t="s">
        <v>267</v>
      </c>
      <c r="G35" s="321"/>
      <c r="H35" s="319"/>
      <c r="I35" s="382" t="s">
        <v>27</v>
      </c>
      <c r="J35" s="319"/>
      <c r="K35" s="382" t="s">
        <v>549</v>
      </c>
      <c r="L35" s="321"/>
      <c r="M35" s="177" t="s">
        <v>555</v>
      </c>
      <c r="N35" s="178">
        <v>0</v>
      </c>
      <c r="O35" s="320">
        <v>1250000</v>
      </c>
      <c r="P35" s="321"/>
      <c r="Q35" s="321"/>
      <c r="R35" s="322"/>
      <c r="S35" s="110">
        <f t="shared" si="0"/>
        <v>1250000</v>
      </c>
    </row>
    <row r="36" spans="1:19" s="100" customFormat="1" ht="56.25" customHeight="1">
      <c r="A36" s="169" t="s">
        <v>245</v>
      </c>
      <c r="B36" s="381" t="s">
        <v>150</v>
      </c>
      <c r="C36" s="319"/>
      <c r="D36" s="382" t="s">
        <v>166</v>
      </c>
      <c r="E36" s="319"/>
      <c r="F36" s="382" t="s">
        <v>267</v>
      </c>
      <c r="G36" s="321"/>
      <c r="H36" s="319"/>
      <c r="I36" s="382" t="s">
        <v>27</v>
      </c>
      <c r="J36" s="319"/>
      <c r="K36" s="382" t="s">
        <v>549</v>
      </c>
      <c r="L36" s="321"/>
      <c r="M36" s="177" t="s">
        <v>556</v>
      </c>
      <c r="N36" s="178">
        <v>0</v>
      </c>
      <c r="O36" s="320">
        <v>600000</v>
      </c>
      <c r="P36" s="321"/>
      <c r="Q36" s="321"/>
      <c r="R36" s="322"/>
      <c r="S36" s="110">
        <f t="shared" si="0"/>
        <v>600000</v>
      </c>
    </row>
    <row r="37" spans="1:19" s="100" customFormat="1" ht="51" customHeight="1">
      <c r="A37" s="169" t="s">
        <v>248</v>
      </c>
      <c r="B37" s="381" t="s">
        <v>150</v>
      </c>
      <c r="C37" s="319"/>
      <c r="D37" s="382" t="s">
        <v>166</v>
      </c>
      <c r="E37" s="319"/>
      <c r="F37" s="382" t="s">
        <v>267</v>
      </c>
      <c r="G37" s="321"/>
      <c r="H37" s="319"/>
      <c r="I37" s="382" t="s">
        <v>27</v>
      </c>
      <c r="J37" s="319"/>
      <c r="K37" s="382" t="s">
        <v>549</v>
      </c>
      <c r="L37" s="321"/>
      <c r="M37" s="177" t="s">
        <v>557</v>
      </c>
      <c r="N37" s="178">
        <v>0</v>
      </c>
      <c r="O37" s="320">
        <v>600000</v>
      </c>
      <c r="P37" s="321"/>
      <c r="Q37" s="321"/>
      <c r="R37" s="322"/>
      <c r="S37" s="110">
        <f t="shared" si="0"/>
        <v>600000</v>
      </c>
    </row>
    <row r="38" spans="1:19" s="100" customFormat="1" ht="56.25" customHeight="1">
      <c r="A38" s="172" t="s">
        <v>250</v>
      </c>
      <c r="B38" s="381" t="s">
        <v>150</v>
      </c>
      <c r="C38" s="319"/>
      <c r="D38" s="382" t="s">
        <v>166</v>
      </c>
      <c r="E38" s="319"/>
      <c r="F38" s="382" t="s">
        <v>267</v>
      </c>
      <c r="G38" s="321"/>
      <c r="H38" s="319"/>
      <c r="I38" s="382" t="s">
        <v>27</v>
      </c>
      <c r="J38" s="319"/>
      <c r="K38" s="382" t="s">
        <v>549</v>
      </c>
      <c r="L38" s="321"/>
      <c r="M38" s="177" t="s">
        <v>558</v>
      </c>
      <c r="N38" s="178">
        <v>0</v>
      </c>
      <c r="O38" s="320">
        <v>600000</v>
      </c>
      <c r="P38" s="321"/>
      <c r="Q38" s="321"/>
      <c r="R38" s="322"/>
      <c r="S38" s="110">
        <f t="shared" si="0"/>
        <v>600000</v>
      </c>
    </row>
    <row r="39" spans="1:19" s="100" customFormat="1" ht="54.75" customHeight="1">
      <c r="A39" s="176" t="s">
        <v>252</v>
      </c>
      <c r="B39" s="381" t="s">
        <v>150</v>
      </c>
      <c r="C39" s="319"/>
      <c r="D39" s="382" t="s">
        <v>166</v>
      </c>
      <c r="E39" s="319"/>
      <c r="F39" s="382" t="s">
        <v>267</v>
      </c>
      <c r="G39" s="321"/>
      <c r="H39" s="319"/>
      <c r="I39" s="382" t="s">
        <v>27</v>
      </c>
      <c r="J39" s="319"/>
      <c r="K39" s="382" t="s">
        <v>549</v>
      </c>
      <c r="L39" s="321"/>
      <c r="M39" s="177" t="s">
        <v>559</v>
      </c>
      <c r="N39" s="178">
        <v>0</v>
      </c>
      <c r="O39" s="320">
        <v>600000</v>
      </c>
      <c r="P39" s="321"/>
      <c r="Q39" s="321"/>
      <c r="R39" s="322"/>
      <c r="S39" s="110">
        <f t="shared" si="0"/>
        <v>600000</v>
      </c>
    </row>
    <row r="40" spans="1:19" s="100" customFormat="1" ht="51.75" customHeight="1">
      <c r="A40" s="169" t="s">
        <v>254</v>
      </c>
      <c r="B40" s="381" t="s">
        <v>150</v>
      </c>
      <c r="C40" s="319"/>
      <c r="D40" s="382" t="s">
        <v>166</v>
      </c>
      <c r="E40" s="319"/>
      <c r="F40" s="382" t="s">
        <v>560</v>
      </c>
      <c r="G40" s="321"/>
      <c r="H40" s="319"/>
      <c r="I40" s="382" t="s">
        <v>26</v>
      </c>
      <c r="J40" s="319"/>
      <c r="K40" s="382" t="s">
        <v>178</v>
      </c>
      <c r="L40" s="321"/>
      <c r="M40" s="177" t="s">
        <v>561</v>
      </c>
      <c r="N40" s="178">
        <v>0</v>
      </c>
      <c r="O40" s="320">
        <v>7000</v>
      </c>
      <c r="P40" s="321"/>
      <c r="Q40" s="321"/>
      <c r="R40" s="322"/>
      <c r="S40" s="110">
        <f t="shared" si="0"/>
        <v>7000</v>
      </c>
    </row>
    <row r="41" spans="1:19" s="100" customFormat="1" ht="58.5" customHeight="1">
      <c r="A41" s="169" t="s">
        <v>256</v>
      </c>
      <c r="B41" s="381" t="s">
        <v>150</v>
      </c>
      <c r="C41" s="319"/>
      <c r="D41" s="382" t="s">
        <v>166</v>
      </c>
      <c r="E41" s="319"/>
      <c r="F41" s="382" t="s">
        <v>160</v>
      </c>
      <c r="G41" s="321"/>
      <c r="H41" s="319"/>
      <c r="I41" s="374" t="s">
        <v>22</v>
      </c>
      <c r="J41" s="376"/>
      <c r="K41" s="382" t="s">
        <v>562</v>
      </c>
      <c r="L41" s="321"/>
      <c r="M41" s="177" t="s">
        <v>563</v>
      </c>
      <c r="N41" s="178">
        <v>0</v>
      </c>
      <c r="O41" s="320">
        <v>13800</v>
      </c>
      <c r="P41" s="321"/>
      <c r="Q41" s="321"/>
      <c r="R41" s="322"/>
      <c r="S41" s="110">
        <f t="shared" si="0"/>
        <v>13800</v>
      </c>
    </row>
    <row r="42" spans="1:19" s="100" customFormat="1" ht="75" customHeight="1">
      <c r="A42" s="169" t="s">
        <v>258</v>
      </c>
      <c r="B42" s="381" t="s">
        <v>150</v>
      </c>
      <c r="C42" s="319"/>
      <c r="D42" s="382" t="s">
        <v>166</v>
      </c>
      <c r="E42" s="319"/>
      <c r="F42" s="382" t="s">
        <v>160</v>
      </c>
      <c r="G42" s="321"/>
      <c r="H42" s="319"/>
      <c r="I42" s="382" t="s">
        <v>23</v>
      </c>
      <c r="J42" s="319"/>
      <c r="K42" s="382" t="s">
        <v>330</v>
      </c>
      <c r="L42" s="321"/>
      <c r="M42" s="177" t="s">
        <v>564</v>
      </c>
      <c r="N42" s="178">
        <v>0</v>
      </c>
      <c r="O42" s="320">
        <v>11760</v>
      </c>
      <c r="P42" s="321"/>
      <c r="Q42" s="321"/>
      <c r="R42" s="322"/>
      <c r="S42" s="110">
        <f t="shared" si="0"/>
        <v>11760</v>
      </c>
    </row>
    <row r="43" spans="1:19" s="100" customFormat="1" ht="43.5" customHeight="1">
      <c r="A43" s="169" t="s">
        <v>260</v>
      </c>
      <c r="B43" s="381" t="s">
        <v>150</v>
      </c>
      <c r="C43" s="319"/>
      <c r="D43" s="382" t="s">
        <v>166</v>
      </c>
      <c r="E43" s="319"/>
      <c r="F43" s="382" t="s">
        <v>160</v>
      </c>
      <c r="G43" s="321"/>
      <c r="H43" s="319"/>
      <c r="I43" s="382" t="s">
        <v>26</v>
      </c>
      <c r="J43" s="319"/>
      <c r="K43" s="382" t="s">
        <v>565</v>
      </c>
      <c r="L43" s="321"/>
      <c r="M43" s="177" t="s">
        <v>566</v>
      </c>
      <c r="N43" s="178">
        <v>0</v>
      </c>
      <c r="O43" s="320">
        <v>7500000</v>
      </c>
      <c r="P43" s="321"/>
      <c r="Q43" s="321"/>
      <c r="R43" s="322"/>
      <c r="S43" s="110">
        <f t="shared" si="0"/>
        <v>7500000</v>
      </c>
    </row>
    <row r="44" spans="1:19" s="100" customFormat="1" ht="39" customHeight="1">
      <c r="A44" s="169" t="s">
        <v>262</v>
      </c>
      <c r="B44" s="381" t="s">
        <v>150</v>
      </c>
      <c r="C44" s="319"/>
      <c r="D44" s="382" t="s">
        <v>166</v>
      </c>
      <c r="E44" s="319"/>
      <c r="F44" s="382" t="s">
        <v>160</v>
      </c>
      <c r="G44" s="321"/>
      <c r="H44" s="319"/>
      <c r="I44" s="382" t="s">
        <v>27</v>
      </c>
      <c r="J44" s="319"/>
      <c r="K44" s="382" t="s">
        <v>140</v>
      </c>
      <c r="L44" s="321"/>
      <c r="M44" s="177" t="s">
        <v>567</v>
      </c>
      <c r="N44" s="178">
        <v>0</v>
      </c>
      <c r="O44" s="320">
        <v>1000000</v>
      </c>
      <c r="P44" s="321"/>
      <c r="Q44" s="321"/>
      <c r="R44" s="322"/>
      <c r="S44" s="110">
        <f t="shared" si="0"/>
        <v>1000000</v>
      </c>
    </row>
    <row r="45" spans="1:19" s="100" customFormat="1" ht="56.25" customHeight="1">
      <c r="A45" s="169" t="s">
        <v>264</v>
      </c>
      <c r="B45" s="381" t="s">
        <v>150</v>
      </c>
      <c r="C45" s="319"/>
      <c r="D45" s="382" t="s">
        <v>166</v>
      </c>
      <c r="E45" s="319"/>
      <c r="F45" s="382" t="s">
        <v>160</v>
      </c>
      <c r="G45" s="321"/>
      <c r="H45" s="319"/>
      <c r="I45" s="382" t="s">
        <v>27</v>
      </c>
      <c r="J45" s="319"/>
      <c r="K45" s="382" t="s">
        <v>143</v>
      </c>
      <c r="L45" s="321"/>
      <c r="M45" s="177" t="s">
        <v>568</v>
      </c>
      <c r="N45" s="178">
        <v>0</v>
      </c>
      <c r="O45" s="320">
        <v>800000</v>
      </c>
      <c r="P45" s="321"/>
      <c r="Q45" s="321"/>
      <c r="R45" s="322"/>
      <c r="S45" s="110">
        <f t="shared" si="0"/>
        <v>800000</v>
      </c>
    </row>
    <row r="46" spans="1:19" s="100" customFormat="1" ht="44.25" customHeight="1">
      <c r="A46" s="169" t="s">
        <v>266</v>
      </c>
      <c r="B46" s="381" t="s">
        <v>150</v>
      </c>
      <c r="C46" s="319"/>
      <c r="D46" s="382" t="s">
        <v>167</v>
      </c>
      <c r="E46" s="319"/>
      <c r="F46" s="382" t="s">
        <v>569</v>
      </c>
      <c r="G46" s="321"/>
      <c r="H46" s="319"/>
      <c r="I46" s="382" t="s">
        <v>26</v>
      </c>
      <c r="J46" s="319"/>
      <c r="K46" s="382" t="s">
        <v>67</v>
      </c>
      <c r="L46" s="321"/>
      <c r="M46" s="177" t="s">
        <v>570</v>
      </c>
      <c r="N46" s="178">
        <v>0</v>
      </c>
      <c r="O46" s="320">
        <v>2500</v>
      </c>
      <c r="P46" s="321"/>
      <c r="Q46" s="321"/>
      <c r="R46" s="322"/>
      <c r="S46" s="110">
        <f t="shared" si="0"/>
        <v>2500</v>
      </c>
    </row>
    <row r="47" spans="1:19" s="100" customFormat="1" ht="45" customHeight="1">
      <c r="A47" s="172" t="s">
        <v>269</v>
      </c>
      <c r="B47" s="381" t="s">
        <v>150</v>
      </c>
      <c r="C47" s="319"/>
      <c r="D47" s="382" t="s">
        <v>167</v>
      </c>
      <c r="E47" s="319"/>
      <c r="F47" s="382" t="s">
        <v>569</v>
      </c>
      <c r="G47" s="321"/>
      <c r="H47" s="319"/>
      <c r="I47" s="382" t="s">
        <v>26</v>
      </c>
      <c r="J47" s="319"/>
      <c r="K47" s="382" t="s">
        <v>67</v>
      </c>
      <c r="L47" s="321"/>
      <c r="M47" s="177" t="s">
        <v>571</v>
      </c>
      <c r="N47" s="178">
        <v>0</v>
      </c>
      <c r="O47" s="320">
        <v>80900</v>
      </c>
      <c r="P47" s="321"/>
      <c r="Q47" s="321"/>
      <c r="R47" s="322"/>
      <c r="S47" s="110">
        <f t="shared" si="0"/>
        <v>80900</v>
      </c>
    </row>
    <row r="48" spans="1:21" s="100" customFormat="1" ht="62.25" customHeight="1">
      <c r="A48" s="176" t="s">
        <v>271</v>
      </c>
      <c r="B48" s="377" t="s">
        <v>150</v>
      </c>
      <c r="C48" s="369"/>
      <c r="D48" s="368" t="s">
        <v>168</v>
      </c>
      <c r="E48" s="369"/>
      <c r="F48" s="368" t="s">
        <v>19</v>
      </c>
      <c r="G48" s="370"/>
      <c r="H48" s="369"/>
      <c r="I48" s="368" t="s">
        <v>19</v>
      </c>
      <c r="J48" s="369"/>
      <c r="K48" s="368" t="s">
        <v>572</v>
      </c>
      <c r="L48" s="370"/>
      <c r="M48" s="179"/>
      <c r="N48" s="180">
        <v>0</v>
      </c>
      <c r="O48" s="379">
        <v>13800</v>
      </c>
      <c r="P48" s="370"/>
      <c r="Q48" s="370"/>
      <c r="R48" s="380"/>
      <c r="S48" s="110">
        <f t="shared" si="0"/>
        <v>13800</v>
      </c>
      <c r="U48" s="171">
        <f>SUM(O11:R48)</f>
        <v>23063060</v>
      </c>
    </row>
    <row r="49" spans="1:19" s="100" customFormat="1" ht="26.25" customHeight="1">
      <c r="A49" s="323" t="s">
        <v>573</v>
      </c>
      <c r="B49" s="324"/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104"/>
      <c r="O49" s="104"/>
      <c r="P49" s="104"/>
      <c r="Q49" s="104"/>
      <c r="R49" s="105"/>
      <c r="S49" s="105"/>
    </row>
    <row r="50" spans="1:19" s="100" customFormat="1" ht="60.75" customHeight="1">
      <c r="A50" s="169">
        <v>64</v>
      </c>
      <c r="B50" s="377" t="s">
        <v>329</v>
      </c>
      <c r="C50" s="369"/>
      <c r="D50" s="378" t="s">
        <v>201</v>
      </c>
      <c r="E50" s="338"/>
      <c r="F50" s="378" t="s">
        <v>152</v>
      </c>
      <c r="G50" s="346"/>
      <c r="H50" s="338"/>
      <c r="I50" s="378" t="s">
        <v>26</v>
      </c>
      <c r="J50" s="338"/>
      <c r="K50" s="378" t="s">
        <v>574</v>
      </c>
      <c r="L50" s="346"/>
      <c r="M50" s="170" t="s">
        <v>575</v>
      </c>
      <c r="N50" s="108">
        <v>0</v>
      </c>
      <c r="O50" s="345">
        <v>90000</v>
      </c>
      <c r="P50" s="346"/>
      <c r="Q50" s="346"/>
      <c r="R50" s="347"/>
      <c r="S50" s="110">
        <f>SUM(O50)</f>
        <v>90000</v>
      </c>
    </row>
    <row r="51" spans="1:21" s="100" customFormat="1" ht="69" customHeight="1">
      <c r="A51" s="169">
        <v>65</v>
      </c>
      <c r="B51" s="377" t="s">
        <v>329</v>
      </c>
      <c r="C51" s="369"/>
      <c r="D51" s="378" t="s">
        <v>166</v>
      </c>
      <c r="E51" s="338"/>
      <c r="F51" s="378" t="s">
        <v>267</v>
      </c>
      <c r="G51" s="346"/>
      <c r="H51" s="338"/>
      <c r="I51" s="378" t="s">
        <v>27</v>
      </c>
      <c r="J51" s="338"/>
      <c r="K51" s="378" t="s">
        <v>143</v>
      </c>
      <c r="L51" s="346"/>
      <c r="M51" s="170" t="s">
        <v>576</v>
      </c>
      <c r="N51" s="108">
        <v>0</v>
      </c>
      <c r="O51" s="345">
        <v>3380000</v>
      </c>
      <c r="P51" s="346"/>
      <c r="Q51" s="346"/>
      <c r="R51" s="347"/>
      <c r="S51" s="110">
        <f>SUM(O51)</f>
        <v>3380000</v>
      </c>
      <c r="U51" s="171">
        <f>SUM(O50:Q51)</f>
        <v>3470000</v>
      </c>
    </row>
    <row r="52" spans="1:19" s="100" customFormat="1" ht="29.25" customHeight="1">
      <c r="A52" s="323" t="s">
        <v>338</v>
      </c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104"/>
      <c r="O52" s="104"/>
      <c r="P52" s="104"/>
      <c r="Q52" s="104"/>
      <c r="R52" s="105"/>
      <c r="S52" s="105"/>
    </row>
    <row r="53" spans="1:19" s="106" customFormat="1" ht="36.75" customHeight="1">
      <c r="A53" s="172">
        <v>69</v>
      </c>
      <c r="B53" s="327" t="s">
        <v>329</v>
      </c>
      <c r="C53" s="328"/>
      <c r="D53" s="329" t="s">
        <v>166</v>
      </c>
      <c r="E53" s="328"/>
      <c r="F53" s="330" t="s">
        <v>267</v>
      </c>
      <c r="G53" s="331"/>
      <c r="H53" s="332"/>
      <c r="I53" s="330" t="s">
        <v>27</v>
      </c>
      <c r="J53" s="332"/>
      <c r="K53" s="330" t="s">
        <v>143</v>
      </c>
      <c r="L53" s="331"/>
      <c r="M53" s="173" t="s">
        <v>577</v>
      </c>
      <c r="N53" s="181">
        <v>1998000</v>
      </c>
      <c r="O53" s="365">
        <v>145000</v>
      </c>
      <c r="P53" s="366"/>
      <c r="Q53" s="366"/>
      <c r="R53" s="367"/>
      <c r="S53" s="111">
        <f>SUM(O53)</f>
        <v>145000</v>
      </c>
    </row>
    <row r="54" spans="1:19" s="106" customFormat="1" ht="37.5" customHeight="1">
      <c r="A54" s="182"/>
      <c r="B54" s="327" t="s">
        <v>329</v>
      </c>
      <c r="C54" s="328"/>
      <c r="D54" s="329" t="s">
        <v>166</v>
      </c>
      <c r="E54" s="328"/>
      <c r="F54" s="330" t="s">
        <v>267</v>
      </c>
      <c r="G54" s="331"/>
      <c r="H54" s="332"/>
      <c r="I54" s="330" t="s">
        <v>27</v>
      </c>
      <c r="J54" s="332"/>
      <c r="K54" s="330" t="s">
        <v>143</v>
      </c>
      <c r="L54" s="331"/>
      <c r="M54" s="177" t="s">
        <v>578</v>
      </c>
      <c r="N54" s="183"/>
      <c r="O54" s="325">
        <v>174000</v>
      </c>
      <c r="P54" s="326"/>
      <c r="Q54" s="326"/>
      <c r="R54" s="184"/>
      <c r="S54" s="111"/>
    </row>
    <row r="55" spans="1:19" s="106" customFormat="1" ht="35.25" customHeight="1">
      <c r="A55" s="182"/>
      <c r="B55" s="327" t="s">
        <v>329</v>
      </c>
      <c r="C55" s="328"/>
      <c r="D55" s="329" t="s">
        <v>166</v>
      </c>
      <c r="E55" s="328"/>
      <c r="F55" s="330" t="s">
        <v>267</v>
      </c>
      <c r="G55" s="331"/>
      <c r="H55" s="332"/>
      <c r="I55" s="330" t="s">
        <v>27</v>
      </c>
      <c r="J55" s="332"/>
      <c r="K55" s="330" t="s">
        <v>143</v>
      </c>
      <c r="L55" s="331"/>
      <c r="M55" s="177" t="s">
        <v>579</v>
      </c>
      <c r="N55" s="183"/>
      <c r="O55" s="325">
        <v>499500</v>
      </c>
      <c r="P55" s="326"/>
      <c r="Q55" s="326"/>
      <c r="R55" s="184"/>
      <c r="S55" s="111"/>
    </row>
    <row r="56" spans="1:19" s="106" customFormat="1" ht="37.5" customHeight="1">
      <c r="A56" s="182"/>
      <c r="B56" s="327" t="s">
        <v>329</v>
      </c>
      <c r="C56" s="328"/>
      <c r="D56" s="329" t="s">
        <v>166</v>
      </c>
      <c r="E56" s="328"/>
      <c r="F56" s="330" t="s">
        <v>267</v>
      </c>
      <c r="G56" s="331"/>
      <c r="H56" s="332"/>
      <c r="I56" s="330" t="s">
        <v>27</v>
      </c>
      <c r="J56" s="332"/>
      <c r="K56" s="330" t="s">
        <v>143</v>
      </c>
      <c r="L56" s="331"/>
      <c r="M56" s="177" t="s">
        <v>580</v>
      </c>
      <c r="N56" s="183"/>
      <c r="O56" s="325">
        <v>166000</v>
      </c>
      <c r="P56" s="326"/>
      <c r="Q56" s="326"/>
      <c r="R56" s="184"/>
      <c r="S56" s="111"/>
    </row>
    <row r="57" spans="1:19" s="106" customFormat="1" ht="40.5" customHeight="1">
      <c r="A57" s="182"/>
      <c r="B57" s="327" t="s">
        <v>329</v>
      </c>
      <c r="C57" s="328"/>
      <c r="D57" s="329" t="s">
        <v>166</v>
      </c>
      <c r="E57" s="328"/>
      <c r="F57" s="330" t="s">
        <v>267</v>
      </c>
      <c r="G57" s="331"/>
      <c r="H57" s="332"/>
      <c r="I57" s="330" t="s">
        <v>27</v>
      </c>
      <c r="J57" s="332"/>
      <c r="K57" s="330" t="s">
        <v>143</v>
      </c>
      <c r="L57" s="331"/>
      <c r="M57" s="177" t="s">
        <v>581</v>
      </c>
      <c r="N57" s="183"/>
      <c r="O57" s="325">
        <v>531600</v>
      </c>
      <c r="P57" s="326"/>
      <c r="Q57" s="326"/>
      <c r="R57" s="184"/>
      <c r="S57" s="111"/>
    </row>
    <row r="58" spans="1:19" s="106" customFormat="1" ht="37.5" customHeight="1">
      <c r="A58" s="182"/>
      <c r="B58" s="327" t="s">
        <v>329</v>
      </c>
      <c r="C58" s="328"/>
      <c r="D58" s="329" t="s">
        <v>166</v>
      </c>
      <c r="E58" s="328"/>
      <c r="F58" s="330" t="s">
        <v>267</v>
      </c>
      <c r="G58" s="331"/>
      <c r="H58" s="332"/>
      <c r="I58" s="330" t="s">
        <v>27</v>
      </c>
      <c r="J58" s="332"/>
      <c r="K58" s="330" t="s">
        <v>143</v>
      </c>
      <c r="L58" s="331"/>
      <c r="M58" s="177" t="s">
        <v>582</v>
      </c>
      <c r="N58" s="183"/>
      <c r="O58" s="325">
        <v>630000</v>
      </c>
      <c r="P58" s="326"/>
      <c r="Q58" s="326"/>
      <c r="R58" s="184"/>
      <c r="S58" s="111"/>
    </row>
    <row r="59" spans="1:19" s="106" customFormat="1" ht="36" customHeight="1">
      <c r="A59" s="182"/>
      <c r="B59" s="327" t="s">
        <v>329</v>
      </c>
      <c r="C59" s="328"/>
      <c r="D59" s="329" t="s">
        <v>166</v>
      </c>
      <c r="E59" s="328"/>
      <c r="F59" s="330" t="s">
        <v>267</v>
      </c>
      <c r="G59" s="331"/>
      <c r="H59" s="332"/>
      <c r="I59" s="330" t="s">
        <v>27</v>
      </c>
      <c r="J59" s="332"/>
      <c r="K59" s="330" t="s">
        <v>143</v>
      </c>
      <c r="L59" s="331"/>
      <c r="M59" s="177" t="s">
        <v>583</v>
      </c>
      <c r="N59" s="183"/>
      <c r="O59" s="325">
        <v>2175000</v>
      </c>
      <c r="P59" s="326"/>
      <c r="Q59" s="326"/>
      <c r="R59" s="184"/>
      <c r="S59" s="111"/>
    </row>
    <row r="60" spans="1:19" s="106" customFormat="1" ht="36" customHeight="1">
      <c r="A60" s="182"/>
      <c r="B60" s="327" t="s">
        <v>329</v>
      </c>
      <c r="C60" s="328"/>
      <c r="D60" s="329" t="s">
        <v>166</v>
      </c>
      <c r="E60" s="328"/>
      <c r="F60" s="330" t="s">
        <v>267</v>
      </c>
      <c r="G60" s="331"/>
      <c r="H60" s="332"/>
      <c r="I60" s="330" t="s">
        <v>27</v>
      </c>
      <c r="J60" s="332"/>
      <c r="K60" s="330" t="s">
        <v>143</v>
      </c>
      <c r="L60" s="331"/>
      <c r="M60" s="177" t="s">
        <v>584</v>
      </c>
      <c r="N60" s="183"/>
      <c r="O60" s="325">
        <v>405000</v>
      </c>
      <c r="P60" s="326"/>
      <c r="Q60" s="326"/>
      <c r="R60" s="184"/>
      <c r="S60" s="111"/>
    </row>
    <row r="61" spans="1:19" s="106" customFormat="1" ht="36" customHeight="1">
      <c r="A61" s="182"/>
      <c r="B61" s="327" t="s">
        <v>329</v>
      </c>
      <c r="C61" s="328"/>
      <c r="D61" s="329" t="s">
        <v>201</v>
      </c>
      <c r="E61" s="328"/>
      <c r="F61" s="374" t="s">
        <v>152</v>
      </c>
      <c r="G61" s="375"/>
      <c r="H61" s="376"/>
      <c r="I61" s="330" t="s">
        <v>27</v>
      </c>
      <c r="J61" s="332"/>
      <c r="K61" s="330" t="s">
        <v>143</v>
      </c>
      <c r="L61" s="331"/>
      <c r="M61" s="177" t="s">
        <v>585</v>
      </c>
      <c r="N61" s="183"/>
      <c r="O61" s="325">
        <v>919900</v>
      </c>
      <c r="P61" s="326"/>
      <c r="Q61" s="326"/>
      <c r="R61" s="184"/>
      <c r="S61" s="111"/>
    </row>
    <row r="62" spans="1:21" s="106" customFormat="1" ht="38.25" customHeight="1">
      <c r="A62" s="176">
        <v>70</v>
      </c>
      <c r="B62" s="327" t="s">
        <v>329</v>
      </c>
      <c r="C62" s="328"/>
      <c r="D62" s="368" t="s">
        <v>201</v>
      </c>
      <c r="E62" s="369"/>
      <c r="F62" s="368" t="s">
        <v>153</v>
      </c>
      <c r="G62" s="370"/>
      <c r="H62" s="369"/>
      <c r="I62" s="371" t="s">
        <v>25</v>
      </c>
      <c r="J62" s="372"/>
      <c r="K62" s="371" t="s">
        <v>141</v>
      </c>
      <c r="L62" s="373"/>
      <c r="M62" s="179"/>
      <c r="N62" s="185">
        <v>0</v>
      </c>
      <c r="O62" s="355">
        <v>4250</v>
      </c>
      <c r="P62" s="356"/>
      <c r="Q62" s="356"/>
      <c r="R62" s="357"/>
      <c r="S62" s="111">
        <f>SUM(O62)</f>
        <v>4250</v>
      </c>
      <c r="U62" s="186">
        <f>SUM(O53:Q62)</f>
        <v>5650250</v>
      </c>
    </row>
    <row r="63" spans="1:19" s="100" customFormat="1" ht="30" customHeight="1">
      <c r="A63" s="348" t="s">
        <v>339</v>
      </c>
      <c r="B63" s="349"/>
      <c r="C63" s="349"/>
      <c r="D63" s="349"/>
      <c r="E63" s="349"/>
      <c r="F63" s="349"/>
      <c r="G63" s="349"/>
      <c r="H63" s="349"/>
      <c r="I63" s="349"/>
      <c r="J63" s="349"/>
      <c r="K63" s="349"/>
      <c r="L63" s="349"/>
      <c r="M63" s="349"/>
      <c r="N63" s="104"/>
      <c r="O63" s="132"/>
      <c r="P63" s="132"/>
      <c r="Q63" s="104"/>
      <c r="R63" s="105"/>
      <c r="S63" s="103"/>
    </row>
    <row r="64" spans="1:19" s="106" customFormat="1" ht="37.5" customHeight="1">
      <c r="A64" s="107">
        <v>71</v>
      </c>
      <c r="B64" s="360" t="s">
        <v>150</v>
      </c>
      <c r="C64" s="328"/>
      <c r="D64" s="361" t="s">
        <v>201</v>
      </c>
      <c r="E64" s="328"/>
      <c r="F64" s="362" t="s">
        <v>152</v>
      </c>
      <c r="G64" s="363"/>
      <c r="H64" s="364"/>
      <c r="I64" s="362" t="s">
        <v>23</v>
      </c>
      <c r="J64" s="364"/>
      <c r="K64" s="362" t="s">
        <v>332</v>
      </c>
      <c r="L64" s="363"/>
      <c r="M64" s="187"/>
      <c r="N64" s="181">
        <v>0</v>
      </c>
      <c r="O64" s="365">
        <v>7000</v>
      </c>
      <c r="P64" s="366"/>
      <c r="Q64" s="366"/>
      <c r="R64" s="367"/>
      <c r="S64" s="188">
        <f aca="true" t="shared" si="1" ref="S64:S70">SUM(O64)</f>
        <v>7000</v>
      </c>
    </row>
    <row r="65" spans="1:19" s="106" customFormat="1" ht="36" customHeight="1">
      <c r="A65" s="107">
        <v>72</v>
      </c>
      <c r="B65" s="359" t="s">
        <v>150</v>
      </c>
      <c r="C65" s="319"/>
      <c r="D65" s="318" t="s">
        <v>201</v>
      </c>
      <c r="E65" s="319"/>
      <c r="F65" s="315" t="s">
        <v>152</v>
      </c>
      <c r="G65" s="317"/>
      <c r="H65" s="316"/>
      <c r="I65" s="315" t="s">
        <v>23</v>
      </c>
      <c r="J65" s="316"/>
      <c r="K65" s="315" t="s">
        <v>332</v>
      </c>
      <c r="L65" s="317"/>
      <c r="M65" s="189"/>
      <c r="N65" s="183">
        <v>123000</v>
      </c>
      <c r="O65" s="310">
        <v>8000</v>
      </c>
      <c r="P65" s="311"/>
      <c r="Q65" s="311"/>
      <c r="R65" s="312"/>
      <c r="S65" s="190">
        <f t="shared" si="1"/>
        <v>8000</v>
      </c>
    </row>
    <row r="66" spans="1:19" s="106" customFormat="1" ht="36" customHeight="1">
      <c r="A66" s="107">
        <v>73</v>
      </c>
      <c r="B66" s="359" t="s">
        <v>150</v>
      </c>
      <c r="C66" s="319"/>
      <c r="D66" s="318" t="s">
        <v>201</v>
      </c>
      <c r="E66" s="319"/>
      <c r="F66" s="315" t="s">
        <v>152</v>
      </c>
      <c r="G66" s="317"/>
      <c r="H66" s="316"/>
      <c r="I66" s="315" t="s">
        <v>23</v>
      </c>
      <c r="J66" s="316"/>
      <c r="K66" s="315" t="s">
        <v>332</v>
      </c>
      <c r="L66" s="317"/>
      <c r="M66" s="189"/>
      <c r="N66" s="183">
        <v>88000</v>
      </c>
      <c r="O66" s="310">
        <v>7000</v>
      </c>
      <c r="P66" s="311"/>
      <c r="Q66" s="311"/>
      <c r="R66" s="312"/>
      <c r="S66" s="190">
        <f t="shared" si="1"/>
        <v>7000</v>
      </c>
    </row>
    <row r="67" spans="1:19" s="106" customFormat="1" ht="36" customHeight="1">
      <c r="A67" s="107">
        <v>74</v>
      </c>
      <c r="B67" s="359" t="s">
        <v>150</v>
      </c>
      <c r="C67" s="319"/>
      <c r="D67" s="318" t="s">
        <v>201</v>
      </c>
      <c r="E67" s="319"/>
      <c r="F67" s="315" t="s">
        <v>152</v>
      </c>
      <c r="G67" s="317"/>
      <c r="H67" s="316"/>
      <c r="I67" s="315" t="s">
        <v>23</v>
      </c>
      <c r="J67" s="316"/>
      <c r="K67" s="315" t="s">
        <v>332</v>
      </c>
      <c r="L67" s="317"/>
      <c r="M67" s="189"/>
      <c r="N67" s="183">
        <v>88000</v>
      </c>
      <c r="O67" s="310">
        <v>7000</v>
      </c>
      <c r="P67" s="311"/>
      <c r="Q67" s="311"/>
      <c r="R67" s="312"/>
      <c r="S67" s="190">
        <f t="shared" si="1"/>
        <v>7000</v>
      </c>
    </row>
    <row r="68" spans="1:19" s="106" customFormat="1" ht="36" customHeight="1">
      <c r="A68" s="107">
        <v>75</v>
      </c>
      <c r="B68" s="359" t="s">
        <v>150</v>
      </c>
      <c r="C68" s="319"/>
      <c r="D68" s="318" t="s">
        <v>201</v>
      </c>
      <c r="E68" s="319"/>
      <c r="F68" s="315" t="s">
        <v>152</v>
      </c>
      <c r="G68" s="317"/>
      <c r="H68" s="316"/>
      <c r="I68" s="315" t="s">
        <v>23</v>
      </c>
      <c r="J68" s="316"/>
      <c r="K68" s="315" t="s">
        <v>332</v>
      </c>
      <c r="L68" s="317"/>
      <c r="M68" s="189"/>
      <c r="N68" s="183">
        <v>88000</v>
      </c>
      <c r="O68" s="310">
        <v>7000</v>
      </c>
      <c r="P68" s="311"/>
      <c r="Q68" s="311"/>
      <c r="R68" s="312"/>
      <c r="S68" s="190">
        <f t="shared" si="1"/>
        <v>7000</v>
      </c>
    </row>
    <row r="69" spans="1:19" s="106" customFormat="1" ht="36" customHeight="1">
      <c r="A69" s="107">
        <v>76</v>
      </c>
      <c r="B69" s="359" t="s">
        <v>150</v>
      </c>
      <c r="C69" s="319"/>
      <c r="D69" s="318" t="s">
        <v>163</v>
      </c>
      <c r="E69" s="319"/>
      <c r="F69" s="315" t="s">
        <v>155</v>
      </c>
      <c r="G69" s="317"/>
      <c r="H69" s="316"/>
      <c r="I69" s="315" t="s">
        <v>23</v>
      </c>
      <c r="J69" s="316"/>
      <c r="K69" s="315" t="s">
        <v>332</v>
      </c>
      <c r="L69" s="317"/>
      <c r="M69" s="189"/>
      <c r="N69" s="183">
        <v>24000</v>
      </c>
      <c r="O69" s="310">
        <v>2400</v>
      </c>
      <c r="P69" s="311"/>
      <c r="Q69" s="311"/>
      <c r="R69" s="312"/>
      <c r="S69" s="190">
        <f t="shared" si="1"/>
        <v>2400</v>
      </c>
    </row>
    <row r="70" spans="1:20" s="106" customFormat="1" ht="58.5" customHeight="1">
      <c r="A70" s="107">
        <v>77</v>
      </c>
      <c r="B70" s="313" t="s">
        <v>150</v>
      </c>
      <c r="C70" s="314"/>
      <c r="D70" s="315" t="s">
        <v>163</v>
      </c>
      <c r="E70" s="316"/>
      <c r="F70" s="315" t="s">
        <v>156</v>
      </c>
      <c r="G70" s="317"/>
      <c r="H70" s="316"/>
      <c r="I70" s="315" t="s">
        <v>24</v>
      </c>
      <c r="J70" s="316"/>
      <c r="K70" s="315" t="s">
        <v>142</v>
      </c>
      <c r="L70" s="317"/>
      <c r="M70" s="189"/>
      <c r="N70" s="183"/>
      <c r="O70" s="310">
        <v>620823</v>
      </c>
      <c r="P70" s="311"/>
      <c r="Q70" s="311"/>
      <c r="R70" s="358"/>
      <c r="S70" s="190">
        <f t="shared" si="1"/>
        <v>620823</v>
      </c>
      <c r="T70" s="136"/>
    </row>
    <row r="71" spans="1:20" s="106" customFormat="1" ht="36" customHeight="1">
      <c r="A71" s="107">
        <v>78</v>
      </c>
      <c r="B71" s="313" t="s">
        <v>150</v>
      </c>
      <c r="C71" s="314"/>
      <c r="D71" s="315" t="s">
        <v>163</v>
      </c>
      <c r="E71" s="316"/>
      <c r="F71" s="315" t="s">
        <v>156</v>
      </c>
      <c r="G71" s="317"/>
      <c r="H71" s="316"/>
      <c r="I71" s="315" t="s">
        <v>24</v>
      </c>
      <c r="J71" s="316"/>
      <c r="K71" s="318" t="s">
        <v>142</v>
      </c>
      <c r="L71" s="319"/>
      <c r="M71" s="189"/>
      <c r="N71" s="178">
        <v>88000</v>
      </c>
      <c r="O71" s="320">
        <v>3056443.2</v>
      </c>
      <c r="P71" s="321"/>
      <c r="Q71" s="321"/>
      <c r="R71" s="321"/>
      <c r="S71" s="322"/>
      <c r="T71" s="136"/>
    </row>
    <row r="72" spans="1:20" s="106" customFormat="1" ht="36" customHeight="1">
      <c r="A72" s="140">
        <v>79</v>
      </c>
      <c r="B72" s="313" t="s">
        <v>150</v>
      </c>
      <c r="C72" s="314"/>
      <c r="D72" s="315" t="s">
        <v>163</v>
      </c>
      <c r="E72" s="316"/>
      <c r="F72" s="315" t="s">
        <v>157</v>
      </c>
      <c r="G72" s="317"/>
      <c r="H72" s="316"/>
      <c r="I72" s="315" t="s">
        <v>24</v>
      </c>
      <c r="J72" s="316"/>
      <c r="K72" s="318" t="s">
        <v>142</v>
      </c>
      <c r="L72" s="319"/>
      <c r="M72" s="189"/>
      <c r="N72" s="178">
        <v>88000</v>
      </c>
      <c r="O72" s="320">
        <v>221615.9</v>
      </c>
      <c r="P72" s="321"/>
      <c r="Q72" s="321"/>
      <c r="R72" s="321"/>
      <c r="S72" s="322"/>
      <c r="T72" s="136"/>
    </row>
    <row r="73" spans="1:20" s="106" customFormat="1" ht="36" customHeight="1">
      <c r="A73" s="142">
        <v>80</v>
      </c>
      <c r="B73" s="313" t="s">
        <v>150</v>
      </c>
      <c r="C73" s="314"/>
      <c r="D73" s="315" t="s">
        <v>166</v>
      </c>
      <c r="E73" s="316"/>
      <c r="F73" s="315" t="s">
        <v>267</v>
      </c>
      <c r="G73" s="317"/>
      <c r="H73" s="316"/>
      <c r="I73" s="315" t="s">
        <v>23</v>
      </c>
      <c r="J73" s="316"/>
      <c r="K73" s="318" t="s">
        <v>332</v>
      </c>
      <c r="L73" s="319"/>
      <c r="M73" s="189"/>
      <c r="N73" s="178">
        <v>77000</v>
      </c>
      <c r="O73" s="320">
        <v>8000</v>
      </c>
      <c r="P73" s="321"/>
      <c r="Q73" s="321"/>
      <c r="R73" s="321"/>
      <c r="S73" s="322"/>
      <c r="T73" s="136"/>
    </row>
    <row r="74" spans="1:20" s="106" customFormat="1" ht="36" customHeight="1">
      <c r="A74" s="107">
        <v>81</v>
      </c>
      <c r="B74" s="313" t="s">
        <v>150</v>
      </c>
      <c r="C74" s="314"/>
      <c r="D74" s="315" t="s">
        <v>166</v>
      </c>
      <c r="E74" s="316"/>
      <c r="F74" s="315" t="s">
        <v>267</v>
      </c>
      <c r="G74" s="317"/>
      <c r="H74" s="316"/>
      <c r="I74" s="315" t="s">
        <v>23</v>
      </c>
      <c r="J74" s="316"/>
      <c r="K74" s="318" t="s">
        <v>332</v>
      </c>
      <c r="L74" s="319"/>
      <c r="M74" s="189"/>
      <c r="N74" s="178">
        <v>0</v>
      </c>
      <c r="O74" s="320">
        <v>8000</v>
      </c>
      <c r="P74" s="321"/>
      <c r="Q74" s="321"/>
      <c r="R74" s="321"/>
      <c r="S74" s="322"/>
      <c r="T74" s="136"/>
    </row>
    <row r="75" spans="1:20" s="106" customFormat="1" ht="36.75" customHeight="1">
      <c r="A75" s="107">
        <v>82</v>
      </c>
      <c r="B75" s="313" t="s">
        <v>150</v>
      </c>
      <c r="C75" s="314"/>
      <c r="D75" s="315" t="s">
        <v>166</v>
      </c>
      <c r="E75" s="316"/>
      <c r="F75" s="315" t="s">
        <v>267</v>
      </c>
      <c r="G75" s="317"/>
      <c r="H75" s="316"/>
      <c r="I75" s="315" t="s">
        <v>23</v>
      </c>
      <c r="J75" s="316"/>
      <c r="K75" s="318" t="s">
        <v>332</v>
      </c>
      <c r="L75" s="319"/>
      <c r="M75" s="189"/>
      <c r="N75" s="178">
        <v>137760</v>
      </c>
      <c r="O75" s="320">
        <v>8000</v>
      </c>
      <c r="P75" s="321"/>
      <c r="Q75" s="321"/>
      <c r="R75" s="321"/>
      <c r="S75" s="322"/>
      <c r="T75" s="136"/>
    </row>
    <row r="76" spans="1:20" s="106" customFormat="1" ht="36" customHeight="1">
      <c r="A76" s="107">
        <v>83</v>
      </c>
      <c r="B76" s="313" t="s">
        <v>150</v>
      </c>
      <c r="C76" s="314"/>
      <c r="D76" s="315" t="s">
        <v>166</v>
      </c>
      <c r="E76" s="316"/>
      <c r="F76" s="315" t="s">
        <v>267</v>
      </c>
      <c r="G76" s="317"/>
      <c r="H76" s="316"/>
      <c r="I76" s="315" t="s">
        <v>23</v>
      </c>
      <c r="J76" s="316"/>
      <c r="K76" s="318" t="s">
        <v>332</v>
      </c>
      <c r="L76" s="319"/>
      <c r="M76" s="189"/>
      <c r="N76" s="178">
        <v>88000</v>
      </c>
      <c r="O76" s="320">
        <v>8000</v>
      </c>
      <c r="P76" s="321"/>
      <c r="Q76" s="321"/>
      <c r="R76" s="321"/>
      <c r="S76" s="322"/>
      <c r="T76" s="136"/>
    </row>
    <row r="77" spans="1:20" s="106" customFormat="1" ht="39.75" customHeight="1">
      <c r="A77" s="107">
        <v>84</v>
      </c>
      <c r="B77" s="313" t="s">
        <v>150</v>
      </c>
      <c r="C77" s="314"/>
      <c r="D77" s="315" t="s">
        <v>166</v>
      </c>
      <c r="E77" s="316"/>
      <c r="F77" s="315" t="s">
        <v>267</v>
      </c>
      <c r="G77" s="317"/>
      <c r="H77" s="316"/>
      <c r="I77" s="315" t="s">
        <v>27</v>
      </c>
      <c r="J77" s="316"/>
      <c r="K77" s="318" t="s">
        <v>140</v>
      </c>
      <c r="L77" s="319"/>
      <c r="M77" s="189" t="s">
        <v>721</v>
      </c>
      <c r="N77" s="178">
        <v>77000</v>
      </c>
      <c r="O77" s="320">
        <v>229000</v>
      </c>
      <c r="P77" s="321"/>
      <c r="Q77" s="321"/>
      <c r="R77" s="321"/>
      <c r="S77" s="322"/>
      <c r="T77" s="136"/>
    </row>
    <row r="78" spans="1:20" s="100" customFormat="1" ht="42" customHeight="1">
      <c r="A78" s="107">
        <v>85</v>
      </c>
      <c r="B78" s="313" t="s">
        <v>150</v>
      </c>
      <c r="C78" s="314"/>
      <c r="D78" s="315" t="s">
        <v>166</v>
      </c>
      <c r="E78" s="316"/>
      <c r="F78" s="315" t="s">
        <v>160</v>
      </c>
      <c r="G78" s="317"/>
      <c r="H78" s="316"/>
      <c r="I78" s="315" t="s">
        <v>23</v>
      </c>
      <c r="J78" s="316"/>
      <c r="K78" s="315" t="s">
        <v>332</v>
      </c>
      <c r="L78" s="316"/>
      <c r="M78" s="189"/>
      <c r="N78" s="178">
        <v>88000</v>
      </c>
      <c r="O78" s="310">
        <v>8000</v>
      </c>
      <c r="P78" s="311"/>
      <c r="Q78" s="311"/>
      <c r="R78" s="311"/>
      <c r="S78" s="312"/>
      <c r="T78" s="137"/>
    </row>
    <row r="79" spans="1:20" s="100" customFormat="1" ht="42" customHeight="1">
      <c r="A79" s="107">
        <v>85</v>
      </c>
      <c r="B79" s="313" t="s">
        <v>150</v>
      </c>
      <c r="C79" s="314"/>
      <c r="D79" s="315" t="s">
        <v>166</v>
      </c>
      <c r="E79" s="316"/>
      <c r="F79" s="315" t="s">
        <v>160</v>
      </c>
      <c r="G79" s="317"/>
      <c r="H79" s="316"/>
      <c r="I79" s="315" t="s">
        <v>23</v>
      </c>
      <c r="J79" s="316"/>
      <c r="K79" s="315" t="s">
        <v>332</v>
      </c>
      <c r="L79" s="316"/>
      <c r="M79" s="189"/>
      <c r="N79" s="178">
        <v>88000</v>
      </c>
      <c r="O79" s="310">
        <v>8000</v>
      </c>
      <c r="P79" s="311"/>
      <c r="Q79" s="311"/>
      <c r="R79" s="311"/>
      <c r="S79" s="312"/>
      <c r="T79" s="137"/>
    </row>
    <row r="80" spans="1:20" s="100" customFormat="1" ht="42" customHeight="1">
      <c r="A80" s="107">
        <v>85</v>
      </c>
      <c r="B80" s="313" t="s">
        <v>150</v>
      </c>
      <c r="C80" s="314"/>
      <c r="D80" s="315" t="s">
        <v>166</v>
      </c>
      <c r="E80" s="316"/>
      <c r="F80" s="315" t="s">
        <v>160</v>
      </c>
      <c r="G80" s="317"/>
      <c r="H80" s="316"/>
      <c r="I80" s="315" t="s">
        <v>23</v>
      </c>
      <c r="J80" s="316"/>
      <c r="K80" s="315" t="s">
        <v>332</v>
      </c>
      <c r="L80" s="316"/>
      <c r="M80" s="189"/>
      <c r="N80" s="178">
        <v>88000</v>
      </c>
      <c r="O80" s="310">
        <v>8000</v>
      </c>
      <c r="P80" s="311"/>
      <c r="Q80" s="311"/>
      <c r="R80" s="311"/>
      <c r="S80" s="312"/>
      <c r="T80" s="137"/>
    </row>
    <row r="81" spans="1:20" s="100" customFormat="1" ht="42" customHeight="1">
      <c r="A81" s="107">
        <v>85</v>
      </c>
      <c r="B81" s="313" t="s">
        <v>150</v>
      </c>
      <c r="C81" s="314"/>
      <c r="D81" s="315" t="s">
        <v>166</v>
      </c>
      <c r="E81" s="316"/>
      <c r="F81" s="315" t="s">
        <v>160</v>
      </c>
      <c r="G81" s="317"/>
      <c r="H81" s="316"/>
      <c r="I81" s="315" t="s">
        <v>23</v>
      </c>
      <c r="J81" s="316"/>
      <c r="K81" s="315" t="s">
        <v>332</v>
      </c>
      <c r="L81" s="316"/>
      <c r="M81" s="189"/>
      <c r="N81" s="178">
        <v>88000</v>
      </c>
      <c r="O81" s="310">
        <v>8000</v>
      </c>
      <c r="P81" s="311"/>
      <c r="Q81" s="311"/>
      <c r="R81" s="311"/>
      <c r="S81" s="312"/>
      <c r="T81" s="137"/>
    </row>
    <row r="82" spans="1:20" s="100" customFormat="1" ht="37.5" customHeight="1">
      <c r="A82" s="107">
        <v>89</v>
      </c>
      <c r="B82" s="313" t="s">
        <v>150</v>
      </c>
      <c r="C82" s="314"/>
      <c r="D82" s="315" t="s">
        <v>166</v>
      </c>
      <c r="E82" s="316"/>
      <c r="F82" s="315" t="s">
        <v>160</v>
      </c>
      <c r="G82" s="317"/>
      <c r="H82" s="316"/>
      <c r="I82" s="315" t="s">
        <v>23</v>
      </c>
      <c r="J82" s="316"/>
      <c r="K82" s="315" t="s">
        <v>332</v>
      </c>
      <c r="L82" s="316"/>
      <c r="M82" s="189"/>
      <c r="N82" s="178">
        <v>88000</v>
      </c>
      <c r="O82" s="310">
        <v>8000</v>
      </c>
      <c r="P82" s="311"/>
      <c r="Q82" s="311"/>
      <c r="R82" s="311"/>
      <c r="S82" s="312"/>
      <c r="T82" s="137"/>
    </row>
    <row r="83" spans="1:20" s="100" customFormat="1" ht="41.25" customHeight="1">
      <c r="A83" s="140">
        <v>90</v>
      </c>
      <c r="B83" s="313" t="s">
        <v>150</v>
      </c>
      <c r="C83" s="314"/>
      <c r="D83" s="315" t="s">
        <v>166</v>
      </c>
      <c r="E83" s="316"/>
      <c r="F83" s="315" t="s">
        <v>160</v>
      </c>
      <c r="G83" s="317"/>
      <c r="H83" s="316"/>
      <c r="I83" s="315" t="s">
        <v>23</v>
      </c>
      <c r="J83" s="316"/>
      <c r="K83" s="315" t="s">
        <v>332</v>
      </c>
      <c r="L83" s="316"/>
      <c r="M83" s="189"/>
      <c r="N83" s="178">
        <v>88000</v>
      </c>
      <c r="O83" s="310">
        <v>8000</v>
      </c>
      <c r="P83" s="311"/>
      <c r="Q83" s="311"/>
      <c r="R83" s="311"/>
      <c r="S83" s="312"/>
      <c r="T83" s="137"/>
    </row>
    <row r="84" spans="1:20" s="100" customFormat="1" ht="42" customHeight="1">
      <c r="A84" s="107">
        <v>85</v>
      </c>
      <c r="B84" s="313" t="s">
        <v>150</v>
      </c>
      <c r="C84" s="314"/>
      <c r="D84" s="315" t="s">
        <v>166</v>
      </c>
      <c r="E84" s="316"/>
      <c r="F84" s="315" t="s">
        <v>160</v>
      </c>
      <c r="G84" s="317"/>
      <c r="H84" s="316"/>
      <c r="I84" s="315" t="s">
        <v>23</v>
      </c>
      <c r="J84" s="316"/>
      <c r="K84" s="315" t="s">
        <v>332</v>
      </c>
      <c r="L84" s="316"/>
      <c r="M84" s="189"/>
      <c r="N84" s="178">
        <v>88000</v>
      </c>
      <c r="O84" s="310">
        <v>8000</v>
      </c>
      <c r="P84" s="311"/>
      <c r="Q84" s="311"/>
      <c r="R84" s="311"/>
      <c r="S84" s="312"/>
      <c r="T84" s="137"/>
    </row>
    <row r="85" spans="1:20" s="100" customFormat="1" ht="42" customHeight="1">
      <c r="A85" s="107">
        <v>85</v>
      </c>
      <c r="B85" s="313" t="s">
        <v>150</v>
      </c>
      <c r="C85" s="314"/>
      <c r="D85" s="315" t="s">
        <v>166</v>
      </c>
      <c r="E85" s="316"/>
      <c r="F85" s="315" t="s">
        <v>160</v>
      </c>
      <c r="G85" s="317"/>
      <c r="H85" s="316"/>
      <c r="I85" s="315" t="s">
        <v>23</v>
      </c>
      <c r="J85" s="316"/>
      <c r="K85" s="315" t="s">
        <v>332</v>
      </c>
      <c r="L85" s="316"/>
      <c r="M85" s="189"/>
      <c r="N85" s="178">
        <v>88000</v>
      </c>
      <c r="O85" s="310">
        <v>8000</v>
      </c>
      <c r="P85" s="311"/>
      <c r="Q85" s="311"/>
      <c r="R85" s="311"/>
      <c r="S85" s="312"/>
      <c r="T85" s="137"/>
    </row>
    <row r="86" spans="1:20" s="100" customFormat="1" ht="42" customHeight="1">
      <c r="A86" s="107">
        <v>85</v>
      </c>
      <c r="B86" s="313" t="s">
        <v>150</v>
      </c>
      <c r="C86" s="314"/>
      <c r="D86" s="315" t="s">
        <v>166</v>
      </c>
      <c r="E86" s="316"/>
      <c r="F86" s="315" t="s">
        <v>160</v>
      </c>
      <c r="G86" s="317"/>
      <c r="H86" s="316"/>
      <c r="I86" s="315" t="s">
        <v>23</v>
      </c>
      <c r="J86" s="316"/>
      <c r="K86" s="315" t="s">
        <v>332</v>
      </c>
      <c r="L86" s="316"/>
      <c r="M86" s="189"/>
      <c r="N86" s="178">
        <v>88000</v>
      </c>
      <c r="O86" s="310">
        <v>8000</v>
      </c>
      <c r="P86" s="311"/>
      <c r="Q86" s="311"/>
      <c r="R86" s="311"/>
      <c r="S86" s="312"/>
      <c r="T86" s="137"/>
    </row>
    <row r="87" spans="1:20" s="100" customFormat="1" ht="42" customHeight="1">
      <c r="A87" s="107">
        <v>85</v>
      </c>
      <c r="B87" s="313" t="s">
        <v>150</v>
      </c>
      <c r="C87" s="314"/>
      <c r="D87" s="315" t="s">
        <v>166</v>
      </c>
      <c r="E87" s="316"/>
      <c r="F87" s="315" t="s">
        <v>160</v>
      </c>
      <c r="G87" s="317"/>
      <c r="H87" s="316"/>
      <c r="I87" s="315" t="s">
        <v>23</v>
      </c>
      <c r="J87" s="316"/>
      <c r="K87" s="315" t="s">
        <v>332</v>
      </c>
      <c r="L87" s="316"/>
      <c r="M87" s="189"/>
      <c r="N87" s="178">
        <v>88000</v>
      </c>
      <c r="O87" s="310">
        <v>8000</v>
      </c>
      <c r="P87" s="311"/>
      <c r="Q87" s="311"/>
      <c r="R87" s="311"/>
      <c r="S87" s="312"/>
      <c r="T87" s="137"/>
    </row>
    <row r="88" spans="1:20" s="100" customFormat="1" ht="42" customHeight="1">
      <c r="A88" s="107">
        <v>85</v>
      </c>
      <c r="B88" s="313" t="s">
        <v>150</v>
      </c>
      <c r="C88" s="314"/>
      <c r="D88" s="315" t="s">
        <v>166</v>
      </c>
      <c r="E88" s="316"/>
      <c r="F88" s="315" t="s">
        <v>160</v>
      </c>
      <c r="G88" s="317"/>
      <c r="H88" s="316"/>
      <c r="I88" s="315" t="s">
        <v>23</v>
      </c>
      <c r="J88" s="316"/>
      <c r="K88" s="315" t="s">
        <v>332</v>
      </c>
      <c r="L88" s="316"/>
      <c r="M88" s="189"/>
      <c r="N88" s="178">
        <v>88000</v>
      </c>
      <c r="O88" s="310">
        <v>8000</v>
      </c>
      <c r="P88" s="311"/>
      <c r="Q88" s="311"/>
      <c r="R88" s="311"/>
      <c r="S88" s="312"/>
      <c r="T88" s="137"/>
    </row>
    <row r="89" spans="1:20" s="100" customFormat="1" ht="42" customHeight="1">
      <c r="A89" s="107">
        <v>85</v>
      </c>
      <c r="B89" s="313" t="s">
        <v>150</v>
      </c>
      <c r="C89" s="314"/>
      <c r="D89" s="315" t="s">
        <v>166</v>
      </c>
      <c r="E89" s="316"/>
      <c r="F89" s="315" t="s">
        <v>160</v>
      </c>
      <c r="G89" s="317"/>
      <c r="H89" s="316"/>
      <c r="I89" s="315" t="s">
        <v>23</v>
      </c>
      <c r="J89" s="316"/>
      <c r="K89" s="315" t="s">
        <v>332</v>
      </c>
      <c r="L89" s="316"/>
      <c r="M89" s="189"/>
      <c r="N89" s="178">
        <v>88000</v>
      </c>
      <c r="O89" s="310">
        <v>8000</v>
      </c>
      <c r="P89" s="311"/>
      <c r="Q89" s="311"/>
      <c r="R89" s="311"/>
      <c r="S89" s="312"/>
      <c r="T89" s="137"/>
    </row>
    <row r="90" spans="1:20" s="100" customFormat="1" ht="42" customHeight="1">
      <c r="A90" s="107">
        <v>85</v>
      </c>
      <c r="B90" s="313" t="s">
        <v>150</v>
      </c>
      <c r="C90" s="314"/>
      <c r="D90" s="315" t="s">
        <v>166</v>
      </c>
      <c r="E90" s="316"/>
      <c r="F90" s="315" t="s">
        <v>160</v>
      </c>
      <c r="G90" s="317"/>
      <c r="H90" s="316"/>
      <c r="I90" s="315" t="s">
        <v>23</v>
      </c>
      <c r="J90" s="316"/>
      <c r="K90" s="315" t="s">
        <v>332</v>
      </c>
      <c r="L90" s="316"/>
      <c r="M90" s="189"/>
      <c r="N90" s="178">
        <v>88000</v>
      </c>
      <c r="O90" s="310">
        <v>8000</v>
      </c>
      <c r="P90" s="311"/>
      <c r="Q90" s="311"/>
      <c r="R90" s="311"/>
      <c r="S90" s="312"/>
      <c r="T90" s="137"/>
    </row>
    <row r="91" spans="1:20" s="100" customFormat="1" ht="42" customHeight="1">
      <c r="A91" s="107">
        <v>85</v>
      </c>
      <c r="B91" s="313" t="s">
        <v>150</v>
      </c>
      <c r="C91" s="314"/>
      <c r="D91" s="315" t="s">
        <v>166</v>
      </c>
      <c r="E91" s="316"/>
      <c r="F91" s="315" t="s">
        <v>160</v>
      </c>
      <c r="G91" s="317"/>
      <c r="H91" s="316"/>
      <c r="I91" s="315" t="s">
        <v>23</v>
      </c>
      <c r="J91" s="316"/>
      <c r="K91" s="315" t="s">
        <v>332</v>
      </c>
      <c r="L91" s="316"/>
      <c r="M91" s="189"/>
      <c r="N91" s="178">
        <v>88000</v>
      </c>
      <c r="O91" s="310">
        <v>8000</v>
      </c>
      <c r="P91" s="311"/>
      <c r="Q91" s="311"/>
      <c r="R91" s="311"/>
      <c r="S91" s="312"/>
      <c r="T91" s="137"/>
    </row>
    <row r="92" spans="1:20" s="100" customFormat="1" ht="42" customHeight="1">
      <c r="A92" s="107">
        <v>85</v>
      </c>
      <c r="B92" s="313" t="s">
        <v>150</v>
      </c>
      <c r="C92" s="314"/>
      <c r="D92" s="315" t="s">
        <v>166</v>
      </c>
      <c r="E92" s="316"/>
      <c r="F92" s="315" t="s">
        <v>160</v>
      </c>
      <c r="G92" s="317"/>
      <c r="H92" s="316"/>
      <c r="I92" s="315" t="s">
        <v>23</v>
      </c>
      <c r="J92" s="316"/>
      <c r="K92" s="315" t="s">
        <v>332</v>
      </c>
      <c r="L92" s="316"/>
      <c r="M92" s="189"/>
      <c r="N92" s="178">
        <v>88000</v>
      </c>
      <c r="O92" s="310">
        <v>8000</v>
      </c>
      <c r="P92" s="311"/>
      <c r="Q92" s="311"/>
      <c r="R92" s="311"/>
      <c r="S92" s="312"/>
      <c r="T92" s="137"/>
    </row>
    <row r="93" spans="1:20" s="100" customFormat="1" ht="42" customHeight="1">
      <c r="A93" s="107">
        <v>85</v>
      </c>
      <c r="B93" s="313" t="s">
        <v>150</v>
      </c>
      <c r="C93" s="314"/>
      <c r="D93" s="315" t="s">
        <v>166</v>
      </c>
      <c r="E93" s="316"/>
      <c r="F93" s="315" t="s">
        <v>160</v>
      </c>
      <c r="G93" s="317"/>
      <c r="H93" s="316"/>
      <c r="I93" s="315" t="s">
        <v>23</v>
      </c>
      <c r="J93" s="316"/>
      <c r="K93" s="315" t="s">
        <v>332</v>
      </c>
      <c r="L93" s="316"/>
      <c r="M93" s="189"/>
      <c r="N93" s="178">
        <v>88000</v>
      </c>
      <c r="O93" s="310">
        <v>9000</v>
      </c>
      <c r="P93" s="311"/>
      <c r="Q93" s="311"/>
      <c r="R93" s="311"/>
      <c r="S93" s="312"/>
      <c r="T93" s="137"/>
    </row>
    <row r="94" spans="1:20" s="100" customFormat="1" ht="42" customHeight="1">
      <c r="A94" s="107">
        <v>85</v>
      </c>
      <c r="B94" s="313" t="s">
        <v>150</v>
      </c>
      <c r="C94" s="314"/>
      <c r="D94" s="315" t="s">
        <v>166</v>
      </c>
      <c r="E94" s="316"/>
      <c r="F94" s="315" t="s">
        <v>160</v>
      </c>
      <c r="G94" s="317"/>
      <c r="H94" s="316"/>
      <c r="I94" s="315" t="s">
        <v>23</v>
      </c>
      <c r="J94" s="316"/>
      <c r="K94" s="315" t="s">
        <v>332</v>
      </c>
      <c r="L94" s="316"/>
      <c r="M94" s="189"/>
      <c r="N94" s="178">
        <v>88000</v>
      </c>
      <c r="O94" s="310">
        <v>9000</v>
      </c>
      <c r="P94" s="311"/>
      <c r="Q94" s="311"/>
      <c r="R94" s="311"/>
      <c r="S94" s="312"/>
      <c r="T94" s="137"/>
    </row>
    <row r="95" spans="1:21" s="100" customFormat="1" ht="42" customHeight="1">
      <c r="A95" s="107">
        <v>85</v>
      </c>
      <c r="B95" s="350" t="s">
        <v>150</v>
      </c>
      <c r="C95" s="351"/>
      <c r="D95" s="352" t="s">
        <v>166</v>
      </c>
      <c r="E95" s="353"/>
      <c r="F95" s="352" t="s">
        <v>160</v>
      </c>
      <c r="G95" s="354"/>
      <c r="H95" s="353"/>
      <c r="I95" s="352" t="s">
        <v>23</v>
      </c>
      <c r="J95" s="353"/>
      <c r="K95" s="352" t="s">
        <v>332</v>
      </c>
      <c r="L95" s="353"/>
      <c r="M95" s="191"/>
      <c r="N95" s="180">
        <v>88000</v>
      </c>
      <c r="O95" s="355">
        <v>8000</v>
      </c>
      <c r="P95" s="356"/>
      <c r="Q95" s="356"/>
      <c r="R95" s="356"/>
      <c r="S95" s="357"/>
      <c r="T95" s="137"/>
      <c r="U95" s="171">
        <f>SUM(O64:Q95)</f>
        <v>4344282.1</v>
      </c>
    </row>
    <row r="96" spans="1:19" s="100" customFormat="1" ht="30" customHeight="1">
      <c r="A96" s="348" t="s">
        <v>586</v>
      </c>
      <c r="B96" s="349"/>
      <c r="C96" s="349"/>
      <c r="D96" s="349"/>
      <c r="E96" s="349"/>
      <c r="F96" s="349"/>
      <c r="G96" s="349"/>
      <c r="H96" s="349"/>
      <c r="I96" s="349"/>
      <c r="J96" s="349"/>
      <c r="K96" s="349"/>
      <c r="L96" s="349"/>
      <c r="M96" s="349"/>
      <c r="N96" s="104"/>
      <c r="O96" s="132"/>
      <c r="P96" s="132"/>
      <c r="Q96" s="104"/>
      <c r="R96" s="105"/>
      <c r="S96" s="103"/>
    </row>
    <row r="97" spans="1:21" s="100" customFormat="1" ht="58.5" customHeight="1">
      <c r="A97" s="107">
        <v>104</v>
      </c>
      <c r="B97" s="337" t="s">
        <v>323</v>
      </c>
      <c r="C97" s="338"/>
      <c r="D97" s="339" t="s">
        <v>163</v>
      </c>
      <c r="E97" s="340"/>
      <c r="F97" s="339" t="s">
        <v>156</v>
      </c>
      <c r="G97" s="341"/>
      <c r="H97" s="340"/>
      <c r="I97" s="342" t="s">
        <v>27</v>
      </c>
      <c r="J97" s="343"/>
      <c r="K97" s="344" t="s">
        <v>587</v>
      </c>
      <c r="L97" s="338"/>
      <c r="M97" s="129" t="s">
        <v>588</v>
      </c>
      <c r="N97" s="108">
        <v>29425</v>
      </c>
      <c r="O97" s="345">
        <v>3769865</v>
      </c>
      <c r="P97" s="346"/>
      <c r="Q97" s="346"/>
      <c r="R97" s="346"/>
      <c r="S97" s="347"/>
      <c r="T97" s="137"/>
      <c r="U97" s="171">
        <f>SUM(O97:T97)</f>
        <v>3769865</v>
      </c>
    </row>
    <row r="98" spans="1:20" s="100" customFormat="1" ht="36" customHeight="1" thickBot="1">
      <c r="A98" s="107">
        <v>106</v>
      </c>
      <c r="B98" s="333" t="s">
        <v>3</v>
      </c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5"/>
      <c r="N98" s="133">
        <f>SUM(N11:N97)</f>
        <v>4578185</v>
      </c>
      <c r="O98" s="336">
        <f>SUM(O11:O97)</f>
        <v>40297457.1</v>
      </c>
      <c r="P98" s="334"/>
      <c r="Q98" s="334"/>
      <c r="R98" s="139"/>
      <c r="S98" s="112">
        <f>SUM(O98:R98)</f>
        <v>40297457.1</v>
      </c>
      <c r="T98" s="137"/>
    </row>
    <row r="99" spans="1:21" s="100" customFormat="1" ht="36" customHeight="1" thickTop="1">
      <c r="A99" s="107">
        <v>107</v>
      </c>
      <c r="U99" s="192">
        <f>U48+U62+U95+U97+U51</f>
        <v>40297457.1</v>
      </c>
    </row>
    <row r="100" s="100" customFormat="1" ht="36" customHeight="1">
      <c r="A100" s="107">
        <v>108</v>
      </c>
    </row>
    <row r="101" s="100" customFormat="1" ht="75.75" customHeight="1">
      <c r="A101" s="107">
        <v>109</v>
      </c>
    </row>
    <row r="102" spans="1:19" s="100" customFormat="1" ht="36" customHeight="1">
      <c r="A102" s="107">
        <v>110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</row>
    <row r="103" spans="1:19" s="100" customFormat="1" ht="37.5" customHeight="1">
      <c r="A103" s="140">
        <v>111</v>
      </c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</row>
    <row r="104" spans="1:19" s="100" customFormat="1" ht="23.25" customHeight="1" thickBot="1">
      <c r="A104" s="143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</row>
    <row r="105" spans="2:19" s="100" customFormat="1" ht="19.5" thickTop="1"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</row>
    <row r="106" spans="2:19" s="100" customFormat="1" ht="18.75"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</row>
    <row r="107" spans="2:19" s="100" customFormat="1" ht="18.75"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</row>
  </sheetData>
  <sheetProtection/>
  <mergeCells count="514">
    <mergeCell ref="C1:N1"/>
    <mergeCell ref="C3:N3"/>
    <mergeCell ref="C5:N5"/>
    <mergeCell ref="B9:C9"/>
    <mergeCell ref="D9:E9"/>
    <mergeCell ref="F9:H9"/>
    <mergeCell ref="I9:J9"/>
    <mergeCell ref="K9:L9"/>
    <mergeCell ref="O9:R9"/>
    <mergeCell ref="A10:R10"/>
    <mergeCell ref="B11:C11"/>
    <mergeCell ref="D11:E11"/>
    <mergeCell ref="F11:H11"/>
    <mergeCell ref="I11:J11"/>
    <mergeCell ref="K11:L11"/>
    <mergeCell ref="O11:R11"/>
    <mergeCell ref="B12:C12"/>
    <mergeCell ref="D12:E12"/>
    <mergeCell ref="F12:H12"/>
    <mergeCell ref="I12:J12"/>
    <mergeCell ref="K12:L12"/>
    <mergeCell ref="O12:R12"/>
    <mergeCell ref="B13:C13"/>
    <mergeCell ref="D13:E13"/>
    <mergeCell ref="F13:H13"/>
    <mergeCell ref="I13:J13"/>
    <mergeCell ref="K13:L13"/>
    <mergeCell ref="O13:R13"/>
    <mergeCell ref="B14:C14"/>
    <mergeCell ref="D14:E14"/>
    <mergeCell ref="F14:H14"/>
    <mergeCell ref="I14:J14"/>
    <mergeCell ref="K14:L14"/>
    <mergeCell ref="O14:R14"/>
    <mergeCell ref="B15:C15"/>
    <mergeCell ref="D15:E15"/>
    <mergeCell ref="F15:H15"/>
    <mergeCell ref="I15:J15"/>
    <mergeCell ref="K15:L15"/>
    <mergeCell ref="O15:R15"/>
    <mergeCell ref="B16:C16"/>
    <mergeCell ref="D16:E16"/>
    <mergeCell ref="F16:H16"/>
    <mergeCell ref="I16:J16"/>
    <mergeCell ref="K16:L16"/>
    <mergeCell ref="O16:R16"/>
    <mergeCell ref="B17:C17"/>
    <mergeCell ref="D17:E17"/>
    <mergeCell ref="F17:H17"/>
    <mergeCell ref="I17:J17"/>
    <mergeCell ref="K17:L17"/>
    <mergeCell ref="O17:R17"/>
    <mergeCell ref="B18:C18"/>
    <mergeCell ref="D18:E18"/>
    <mergeCell ref="F18:H18"/>
    <mergeCell ref="I18:J18"/>
    <mergeCell ref="K18:L18"/>
    <mergeCell ref="O18:R18"/>
    <mergeCell ref="B19:C19"/>
    <mergeCell ref="D19:E19"/>
    <mergeCell ref="F19:H19"/>
    <mergeCell ref="I19:J19"/>
    <mergeCell ref="K19:L19"/>
    <mergeCell ref="O19:R19"/>
    <mergeCell ref="B20:C20"/>
    <mergeCell ref="D20:E20"/>
    <mergeCell ref="F20:H20"/>
    <mergeCell ref="I20:J20"/>
    <mergeCell ref="K20:L20"/>
    <mergeCell ref="O20:R20"/>
    <mergeCell ref="B21:C21"/>
    <mergeCell ref="D21:E21"/>
    <mergeCell ref="F21:H21"/>
    <mergeCell ref="I21:J21"/>
    <mergeCell ref="K21:L21"/>
    <mergeCell ref="O21:R21"/>
    <mergeCell ref="B22:C22"/>
    <mergeCell ref="D22:E22"/>
    <mergeCell ref="F22:H22"/>
    <mergeCell ref="I22:J22"/>
    <mergeCell ref="K22:L22"/>
    <mergeCell ref="O22:R22"/>
    <mergeCell ref="B23:C23"/>
    <mergeCell ref="D23:E23"/>
    <mergeCell ref="F23:H23"/>
    <mergeCell ref="I23:J23"/>
    <mergeCell ref="K23:L23"/>
    <mergeCell ref="O23:R23"/>
    <mergeCell ref="B24:C24"/>
    <mergeCell ref="D24:E24"/>
    <mergeCell ref="F24:H24"/>
    <mergeCell ref="I24:J24"/>
    <mergeCell ref="K24:L24"/>
    <mergeCell ref="O24:R24"/>
    <mergeCell ref="B25:C25"/>
    <mergeCell ref="D25:E25"/>
    <mergeCell ref="F25:H25"/>
    <mergeCell ref="I25:J25"/>
    <mergeCell ref="K25:L25"/>
    <mergeCell ref="O25:R25"/>
    <mergeCell ref="B26:C26"/>
    <mergeCell ref="D26:E26"/>
    <mergeCell ref="F26:H26"/>
    <mergeCell ref="I26:J26"/>
    <mergeCell ref="K26:L26"/>
    <mergeCell ref="O26:R26"/>
    <mergeCell ref="B27:C27"/>
    <mergeCell ref="D27:E27"/>
    <mergeCell ref="F27:H27"/>
    <mergeCell ref="I27:J27"/>
    <mergeCell ref="K27:L27"/>
    <mergeCell ref="O27:R27"/>
    <mergeCell ref="B28:C28"/>
    <mergeCell ref="D28:E28"/>
    <mergeCell ref="F28:H28"/>
    <mergeCell ref="I28:J28"/>
    <mergeCell ref="K28:L28"/>
    <mergeCell ref="O28:R28"/>
    <mergeCell ref="B29:C29"/>
    <mergeCell ref="D29:E29"/>
    <mergeCell ref="F29:H29"/>
    <mergeCell ref="I29:J29"/>
    <mergeCell ref="K29:L29"/>
    <mergeCell ref="O29:R29"/>
    <mergeCell ref="B30:C30"/>
    <mergeCell ref="D30:E30"/>
    <mergeCell ref="F30:H30"/>
    <mergeCell ref="I30:J30"/>
    <mergeCell ref="K30:L30"/>
    <mergeCell ref="O30:R30"/>
    <mergeCell ref="B31:C31"/>
    <mergeCell ref="D31:E31"/>
    <mergeCell ref="F31:H31"/>
    <mergeCell ref="I31:J31"/>
    <mergeCell ref="K31:L31"/>
    <mergeCell ref="O31:R31"/>
    <mergeCell ref="B32:C32"/>
    <mergeCell ref="D32:E32"/>
    <mergeCell ref="F32:H32"/>
    <mergeCell ref="I32:J32"/>
    <mergeCell ref="K32:L32"/>
    <mergeCell ref="O32:R32"/>
    <mergeCell ref="B33:C33"/>
    <mergeCell ref="D33:E33"/>
    <mergeCell ref="F33:H33"/>
    <mergeCell ref="I33:J33"/>
    <mergeCell ref="K33:L33"/>
    <mergeCell ref="O33:R33"/>
    <mergeCell ref="B34:C34"/>
    <mergeCell ref="D34:E34"/>
    <mergeCell ref="F34:H34"/>
    <mergeCell ref="I34:J34"/>
    <mergeCell ref="K34:L34"/>
    <mergeCell ref="O34:R34"/>
    <mergeCell ref="B35:C35"/>
    <mergeCell ref="D35:E35"/>
    <mergeCell ref="F35:H35"/>
    <mergeCell ref="I35:J35"/>
    <mergeCell ref="K35:L35"/>
    <mergeCell ref="O35:R35"/>
    <mergeCell ref="B36:C36"/>
    <mergeCell ref="D36:E36"/>
    <mergeCell ref="F36:H36"/>
    <mergeCell ref="I36:J36"/>
    <mergeCell ref="K36:L36"/>
    <mergeCell ref="O36:R36"/>
    <mergeCell ref="B37:C37"/>
    <mergeCell ref="D37:E37"/>
    <mergeCell ref="F37:H37"/>
    <mergeCell ref="I37:J37"/>
    <mergeCell ref="K37:L37"/>
    <mergeCell ref="O37:R37"/>
    <mergeCell ref="B38:C38"/>
    <mergeCell ref="D38:E38"/>
    <mergeCell ref="F38:H38"/>
    <mergeCell ref="I38:J38"/>
    <mergeCell ref="K38:L38"/>
    <mergeCell ref="O38:R38"/>
    <mergeCell ref="B39:C39"/>
    <mergeCell ref="D39:E39"/>
    <mergeCell ref="F39:H39"/>
    <mergeCell ref="I39:J39"/>
    <mergeCell ref="K39:L39"/>
    <mergeCell ref="O39:R39"/>
    <mergeCell ref="B40:C40"/>
    <mergeCell ref="D40:E40"/>
    <mergeCell ref="F40:H40"/>
    <mergeCell ref="I40:J40"/>
    <mergeCell ref="K40:L40"/>
    <mergeCell ref="O40:R40"/>
    <mergeCell ref="B41:C41"/>
    <mergeCell ref="D41:E41"/>
    <mergeCell ref="F41:H41"/>
    <mergeCell ref="I41:J41"/>
    <mergeCell ref="K41:L41"/>
    <mergeCell ref="O41:R41"/>
    <mergeCell ref="B42:C42"/>
    <mergeCell ref="D42:E42"/>
    <mergeCell ref="F42:H42"/>
    <mergeCell ref="I42:J42"/>
    <mergeCell ref="K42:L42"/>
    <mergeCell ref="O42:R42"/>
    <mergeCell ref="B43:C43"/>
    <mergeCell ref="D43:E43"/>
    <mergeCell ref="F43:H43"/>
    <mergeCell ref="I43:J43"/>
    <mergeCell ref="K43:L43"/>
    <mergeCell ref="O43:R43"/>
    <mergeCell ref="B44:C44"/>
    <mergeCell ref="D44:E44"/>
    <mergeCell ref="F44:H44"/>
    <mergeCell ref="I44:J44"/>
    <mergeCell ref="K44:L44"/>
    <mergeCell ref="O44:R44"/>
    <mergeCell ref="B45:C45"/>
    <mergeCell ref="D45:E45"/>
    <mergeCell ref="F45:H45"/>
    <mergeCell ref="I45:J45"/>
    <mergeCell ref="K45:L45"/>
    <mergeCell ref="O45:R45"/>
    <mergeCell ref="B46:C46"/>
    <mergeCell ref="D46:E46"/>
    <mergeCell ref="F46:H46"/>
    <mergeCell ref="I46:J46"/>
    <mergeCell ref="K46:L46"/>
    <mergeCell ref="O46:R46"/>
    <mergeCell ref="B47:C47"/>
    <mergeCell ref="D47:E47"/>
    <mergeCell ref="F47:H47"/>
    <mergeCell ref="I47:J47"/>
    <mergeCell ref="K47:L47"/>
    <mergeCell ref="O47:R47"/>
    <mergeCell ref="B48:C48"/>
    <mergeCell ref="D48:E48"/>
    <mergeCell ref="F48:H48"/>
    <mergeCell ref="I48:J48"/>
    <mergeCell ref="K48:L48"/>
    <mergeCell ref="O48:R48"/>
    <mergeCell ref="B50:C50"/>
    <mergeCell ref="D50:E50"/>
    <mergeCell ref="F50:H50"/>
    <mergeCell ref="I50:J50"/>
    <mergeCell ref="K50:L50"/>
    <mergeCell ref="O50:R50"/>
    <mergeCell ref="B51:C51"/>
    <mergeCell ref="D51:E51"/>
    <mergeCell ref="F51:H51"/>
    <mergeCell ref="I51:J51"/>
    <mergeCell ref="K51:L51"/>
    <mergeCell ref="O51:R51"/>
    <mergeCell ref="B53:C53"/>
    <mergeCell ref="D53:E53"/>
    <mergeCell ref="F53:H53"/>
    <mergeCell ref="I53:J53"/>
    <mergeCell ref="K53:L53"/>
    <mergeCell ref="O53:R53"/>
    <mergeCell ref="B55:C55"/>
    <mergeCell ref="D55:E55"/>
    <mergeCell ref="F55:H55"/>
    <mergeCell ref="I55:J55"/>
    <mergeCell ref="K55:L55"/>
    <mergeCell ref="B54:C54"/>
    <mergeCell ref="D54:E54"/>
    <mergeCell ref="F54:H54"/>
    <mergeCell ref="I54:J54"/>
    <mergeCell ref="K54:L54"/>
    <mergeCell ref="K57:L57"/>
    <mergeCell ref="B56:C56"/>
    <mergeCell ref="D56:E56"/>
    <mergeCell ref="F56:H56"/>
    <mergeCell ref="I56:J56"/>
    <mergeCell ref="K56:L56"/>
    <mergeCell ref="B59:C59"/>
    <mergeCell ref="D59:E59"/>
    <mergeCell ref="F59:H59"/>
    <mergeCell ref="I59:J59"/>
    <mergeCell ref="K59:L59"/>
    <mergeCell ref="B58:C58"/>
    <mergeCell ref="D58:E58"/>
    <mergeCell ref="F58:H58"/>
    <mergeCell ref="I58:J58"/>
    <mergeCell ref="K58:L58"/>
    <mergeCell ref="B60:C60"/>
    <mergeCell ref="D60:E60"/>
    <mergeCell ref="F60:H60"/>
    <mergeCell ref="I60:J60"/>
    <mergeCell ref="K60:L60"/>
    <mergeCell ref="O60:Q60"/>
    <mergeCell ref="O62:R62"/>
    <mergeCell ref="B61:C61"/>
    <mergeCell ref="D61:E61"/>
    <mergeCell ref="F61:H61"/>
    <mergeCell ref="I61:J61"/>
    <mergeCell ref="K61:L61"/>
    <mergeCell ref="O61:Q61"/>
    <mergeCell ref="A63:M63"/>
    <mergeCell ref="B62:C62"/>
    <mergeCell ref="D62:E62"/>
    <mergeCell ref="F62:H62"/>
    <mergeCell ref="I62:J62"/>
    <mergeCell ref="K62:L62"/>
    <mergeCell ref="B64:C64"/>
    <mergeCell ref="D64:E64"/>
    <mergeCell ref="F64:H64"/>
    <mergeCell ref="I64:J64"/>
    <mergeCell ref="K64:L64"/>
    <mergeCell ref="O64:R64"/>
    <mergeCell ref="B65:C65"/>
    <mergeCell ref="D65:E65"/>
    <mergeCell ref="F65:H65"/>
    <mergeCell ref="I65:J65"/>
    <mergeCell ref="K65:L65"/>
    <mergeCell ref="O65:R65"/>
    <mergeCell ref="B66:C66"/>
    <mergeCell ref="D66:E66"/>
    <mergeCell ref="F66:H66"/>
    <mergeCell ref="I66:J66"/>
    <mergeCell ref="K66:L66"/>
    <mergeCell ref="O66:R66"/>
    <mergeCell ref="B67:C67"/>
    <mergeCell ref="D67:E67"/>
    <mergeCell ref="F67:H67"/>
    <mergeCell ref="I67:J67"/>
    <mergeCell ref="K67:L67"/>
    <mergeCell ref="O67:R67"/>
    <mergeCell ref="B68:C68"/>
    <mergeCell ref="D68:E68"/>
    <mergeCell ref="F68:H68"/>
    <mergeCell ref="I68:J68"/>
    <mergeCell ref="K68:L68"/>
    <mergeCell ref="O68:R68"/>
    <mergeCell ref="B69:C69"/>
    <mergeCell ref="D69:E69"/>
    <mergeCell ref="F69:H69"/>
    <mergeCell ref="I69:J69"/>
    <mergeCell ref="K69:L69"/>
    <mergeCell ref="O69:R69"/>
    <mergeCell ref="B70:C70"/>
    <mergeCell ref="D70:E70"/>
    <mergeCell ref="F70:H70"/>
    <mergeCell ref="I70:J70"/>
    <mergeCell ref="K70:L70"/>
    <mergeCell ref="O70:R70"/>
    <mergeCell ref="B71:C71"/>
    <mergeCell ref="D71:E71"/>
    <mergeCell ref="F71:H71"/>
    <mergeCell ref="I71:J71"/>
    <mergeCell ref="K71:L71"/>
    <mergeCell ref="O71:S71"/>
    <mergeCell ref="K73:L73"/>
    <mergeCell ref="O73:S73"/>
    <mergeCell ref="B72:C72"/>
    <mergeCell ref="D72:E72"/>
    <mergeCell ref="F72:H72"/>
    <mergeCell ref="I72:J72"/>
    <mergeCell ref="K72:L72"/>
    <mergeCell ref="O72:S72"/>
    <mergeCell ref="B74:C74"/>
    <mergeCell ref="D74:E74"/>
    <mergeCell ref="F74:H74"/>
    <mergeCell ref="I74:J74"/>
    <mergeCell ref="B73:C73"/>
    <mergeCell ref="D73:E73"/>
    <mergeCell ref="F73:H73"/>
    <mergeCell ref="I73:J73"/>
    <mergeCell ref="B76:C76"/>
    <mergeCell ref="D76:E76"/>
    <mergeCell ref="F76:H76"/>
    <mergeCell ref="I76:J76"/>
    <mergeCell ref="K76:L76"/>
    <mergeCell ref="B75:C75"/>
    <mergeCell ref="D75:E75"/>
    <mergeCell ref="F75:H75"/>
    <mergeCell ref="I75:J75"/>
    <mergeCell ref="K75:L75"/>
    <mergeCell ref="B78:C78"/>
    <mergeCell ref="D78:E78"/>
    <mergeCell ref="F78:H78"/>
    <mergeCell ref="I78:J78"/>
    <mergeCell ref="K78:L78"/>
    <mergeCell ref="B77:C77"/>
    <mergeCell ref="D77:E77"/>
    <mergeCell ref="F77:H77"/>
    <mergeCell ref="I77:J77"/>
    <mergeCell ref="K77:L77"/>
    <mergeCell ref="B79:C79"/>
    <mergeCell ref="D79:E79"/>
    <mergeCell ref="F79:H79"/>
    <mergeCell ref="I79:J79"/>
    <mergeCell ref="K79:L79"/>
    <mergeCell ref="O79:S79"/>
    <mergeCell ref="D81:E81"/>
    <mergeCell ref="F81:H81"/>
    <mergeCell ref="I81:J81"/>
    <mergeCell ref="K81:L81"/>
    <mergeCell ref="B80:C80"/>
    <mergeCell ref="D80:E80"/>
    <mergeCell ref="F80:H80"/>
    <mergeCell ref="I80:J80"/>
    <mergeCell ref="K80:L80"/>
    <mergeCell ref="I84:J84"/>
    <mergeCell ref="K84:L84"/>
    <mergeCell ref="B82:C82"/>
    <mergeCell ref="D82:E82"/>
    <mergeCell ref="F82:H82"/>
    <mergeCell ref="I82:J82"/>
    <mergeCell ref="K82:L82"/>
    <mergeCell ref="B85:C85"/>
    <mergeCell ref="D85:E85"/>
    <mergeCell ref="F85:H85"/>
    <mergeCell ref="I85:J85"/>
    <mergeCell ref="K85:L85"/>
    <mergeCell ref="O84:S84"/>
    <mergeCell ref="O85:S85"/>
    <mergeCell ref="B84:C84"/>
    <mergeCell ref="D84:E84"/>
    <mergeCell ref="F84:H84"/>
    <mergeCell ref="B86:C86"/>
    <mergeCell ref="D86:E86"/>
    <mergeCell ref="F86:H86"/>
    <mergeCell ref="I86:J86"/>
    <mergeCell ref="K86:L86"/>
    <mergeCell ref="O86:S86"/>
    <mergeCell ref="B87:C87"/>
    <mergeCell ref="D87:E87"/>
    <mergeCell ref="F87:H87"/>
    <mergeCell ref="I87:J87"/>
    <mergeCell ref="K87:L87"/>
    <mergeCell ref="O87:S87"/>
    <mergeCell ref="B88:C88"/>
    <mergeCell ref="D88:E88"/>
    <mergeCell ref="F88:H88"/>
    <mergeCell ref="I88:J88"/>
    <mergeCell ref="K88:L88"/>
    <mergeCell ref="O88:S88"/>
    <mergeCell ref="B89:C89"/>
    <mergeCell ref="D89:E89"/>
    <mergeCell ref="F89:H89"/>
    <mergeCell ref="I89:J89"/>
    <mergeCell ref="K89:L89"/>
    <mergeCell ref="O89:S89"/>
    <mergeCell ref="B90:C90"/>
    <mergeCell ref="D90:E90"/>
    <mergeCell ref="F90:H90"/>
    <mergeCell ref="I90:J90"/>
    <mergeCell ref="K90:L90"/>
    <mergeCell ref="O90:S90"/>
    <mergeCell ref="B91:C91"/>
    <mergeCell ref="D91:E91"/>
    <mergeCell ref="F91:H91"/>
    <mergeCell ref="I91:J91"/>
    <mergeCell ref="K91:L91"/>
    <mergeCell ref="O91:S91"/>
    <mergeCell ref="B92:C92"/>
    <mergeCell ref="D92:E92"/>
    <mergeCell ref="F92:H92"/>
    <mergeCell ref="I92:J92"/>
    <mergeCell ref="K92:L92"/>
    <mergeCell ref="O92:S92"/>
    <mergeCell ref="B93:C93"/>
    <mergeCell ref="D93:E93"/>
    <mergeCell ref="F93:H93"/>
    <mergeCell ref="I93:J93"/>
    <mergeCell ref="K93:L93"/>
    <mergeCell ref="O93:S93"/>
    <mergeCell ref="O95:S95"/>
    <mergeCell ref="B94:C94"/>
    <mergeCell ref="D94:E94"/>
    <mergeCell ref="F94:H94"/>
    <mergeCell ref="I94:J94"/>
    <mergeCell ref="K94:L94"/>
    <mergeCell ref="O94:S94"/>
    <mergeCell ref="A96:M96"/>
    <mergeCell ref="B95:C95"/>
    <mergeCell ref="D95:E95"/>
    <mergeCell ref="F95:H95"/>
    <mergeCell ref="I95:J95"/>
    <mergeCell ref="K95:L95"/>
    <mergeCell ref="O58:Q58"/>
    <mergeCell ref="O59:Q59"/>
    <mergeCell ref="B98:M98"/>
    <mergeCell ref="O98:Q98"/>
    <mergeCell ref="B97:C97"/>
    <mergeCell ref="D97:E97"/>
    <mergeCell ref="F97:H97"/>
    <mergeCell ref="I97:J97"/>
    <mergeCell ref="K97:L97"/>
    <mergeCell ref="O97:S97"/>
    <mergeCell ref="A49:M49"/>
    <mergeCell ref="A52:M52"/>
    <mergeCell ref="O54:Q54"/>
    <mergeCell ref="O55:Q55"/>
    <mergeCell ref="O56:Q56"/>
    <mergeCell ref="O57:Q57"/>
    <mergeCell ref="B57:C57"/>
    <mergeCell ref="D57:E57"/>
    <mergeCell ref="F57:H57"/>
    <mergeCell ref="I57:J57"/>
    <mergeCell ref="K74:L74"/>
    <mergeCell ref="O74:S74"/>
    <mergeCell ref="O75:S75"/>
    <mergeCell ref="O76:S76"/>
    <mergeCell ref="O77:S77"/>
    <mergeCell ref="O78:S78"/>
    <mergeCell ref="O80:S80"/>
    <mergeCell ref="O81:S81"/>
    <mergeCell ref="O82:S82"/>
    <mergeCell ref="B83:C83"/>
    <mergeCell ref="D83:E83"/>
    <mergeCell ref="F83:H83"/>
    <mergeCell ref="I83:J83"/>
    <mergeCell ref="K83:L83"/>
    <mergeCell ref="O83:S83"/>
    <mergeCell ref="B81:C81"/>
  </mergeCells>
  <printOptions/>
  <pageMargins left="0.7874015748031497" right="0.15748031496062992" top="0.6299212598425197" bottom="0.4330708661417323" header="0.15748031496062992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1"/>
  <sheetViews>
    <sheetView zoomScalePageLayoutView="0" workbookViewId="0" topLeftCell="B1">
      <selection activeCell="X7" sqref="X7"/>
    </sheetView>
  </sheetViews>
  <sheetFormatPr defaultColWidth="9.140625" defaultRowHeight="15"/>
  <cols>
    <col min="1" max="1" width="0.13671875" style="62" hidden="1" customWidth="1"/>
    <col min="2" max="2" width="2.7109375" style="62" customWidth="1"/>
    <col min="3" max="3" width="9.57421875" style="62" customWidth="1"/>
    <col min="4" max="4" width="9.421875" style="62" customWidth="1"/>
    <col min="5" max="5" width="8.57421875" style="62" customWidth="1"/>
    <col min="6" max="6" width="1.28515625" style="62" customWidth="1"/>
    <col min="7" max="7" width="6.140625" style="62" customWidth="1"/>
    <col min="8" max="8" width="8.421875" style="62" customWidth="1"/>
    <col min="9" max="9" width="11.8515625" style="62" customWidth="1"/>
    <col min="10" max="10" width="2.140625" style="62" customWidth="1"/>
    <col min="11" max="11" width="6.00390625" style="62" customWidth="1"/>
    <col min="12" max="12" width="9.421875" style="62" customWidth="1"/>
    <col min="13" max="13" width="33.57421875" style="62" customWidth="1"/>
    <col min="14" max="14" width="1.421875" style="62" customWidth="1"/>
    <col min="15" max="15" width="1.1484375" style="62" customWidth="1"/>
    <col min="16" max="16" width="1.421875" style="62" customWidth="1"/>
    <col min="17" max="17" width="12.00390625" style="62" customWidth="1"/>
    <col min="18" max="18" width="0.2890625" style="62" customWidth="1"/>
    <col min="19" max="19" width="0" style="62" hidden="1" customWidth="1"/>
    <col min="20" max="20" width="1.7109375" style="62" customWidth="1"/>
    <col min="21" max="16384" width="9.00390625" style="62" customWidth="1"/>
  </cols>
  <sheetData>
    <row r="3" spans="1:3" s="100" customFormat="1" ht="18" customHeight="1">
      <c r="A3" s="100" t="s">
        <v>340</v>
      </c>
      <c r="B3" s="194" t="s">
        <v>515</v>
      </c>
      <c r="C3" s="101"/>
    </row>
    <row r="4" s="100" customFormat="1" ht="3.75" customHeight="1"/>
    <row r="5" spans="1:19" s="100" customFormat="1" ht="48.75" customHeight="1">
      <c r="A5" s="141" t="s">
        <v>199</v>
      </c>
      <c r="B5" s="399" t="s">
        <v>52</v>
      </c>
      <c r="C5" s="400"/>
      <c r="D5" s="389" t="s">
        <v>53</v>
      </c>
      <c r="E5" s="400"/>
      <c r="F5" s="389" t="s">
        <v>54</v>
      </c>
      <c r="G5" s="390"/>
      <c r="H5" s="400"/>
      <c r="I5" s="389" t="s">
        <v>55</v>
      </c>
      <c r="J5" s="400"/>
      <c r="K5" s="389" t="s">
        <v>200</v>
      </c>
      <c r="L5" s="390"/>
      <c r="M5" s="130" t="s">
        <v>56</v>
      </c>
      <c r="N5" s="130"/>
      <c r="O5" s="389" t="s">
        <v>29</v>
      </c>
      <c r="P5" s="390"/>
      <c r="Q5" s="390"/>
      <c r="R5" s="391"/>
      <c r="S5" s="102"/>
    </row>
    <row r="6" spans="1:19" s="100" customFormat="1" ht="30" customHeight="1">
      <c r="A6" s="348" t="s">
        <v>336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92"/>
      <c r="S6" s="103"/>
    </row>
    <row r="7" spans="1:19" s="100" customFormat="1" ht="37.5" customHeight="1">
      <c r="A7" s="107" t="s">
        <v>180</v>
      </c>
      <c r="B7" s="337" t="s">
        <v>150</v>
      </c>
      <c r="C7" s="338"/>
      <c r="D7" s="344" t="s">
        <v>201</v>
      </c>
      <c r="E7" s="338"/>
      <c r="F7" s="344" t="s">
        <v>152</v>
      </c>
      <c r="G7" s="346"/>
      <c r="H7" s="338"/>
      <c r="I7" s="344" t="s">
        <v>26</v>
      </c>
      <c r="J7" s="338"/>
      <c r="K7" s="344" t="s">
        <v>178</v>
      </c>
      <c r="L7" s="346"/>
      <c r="M7" s="129" t="s">
        <v>202</v>
      </c>
      <c r="N7" s="108">
        <v>0</v>
      </c>
      <c r="O7" s="345">
        <v>160000</v>
      </c>
      <c r="P7" s="346"/>
      <c r="Q7" s="346"/>
      <c r="R7" s="347"/>
      <c r="S7" s="110">
        <f aca="true" t="shared" si="0" ref="S7:S38">SUM(O7)</f>
        <v>160000</v>
      </c>
    </row>
    <row r="8" spans="1:19" s="100" customFormat="1" ht="32.25" customHeight="1">
      <c r="A8" s="107" t="s">
        <v>203</v>
      </c>
      <c r="B8" s="337" t="s">
        <v>150</v>
      </c>
      <c r="C8" s="338"/>
      <c r="D8" s="344" t="s">
        <v>201</v>
      </c>
      <c r="E8" s="338"/>
      <c r="F8" s="344" t="s">
        <v>152</v>
      </c>
      <c r="G8" s="346"/>
      <c r="H8" s="338"/>
      <c r="I8" s="344" t="s">
        <v>26</v>
      </c>
      <c r="J8" s="338"/>
      <c r="K8" s="344" t="s">
        <v>178</v>
      </c>
      <c r="L8" s="346"/>
      <c r="M8" s="129" t="s">
        <v>204</v>
      </c>
      <c r="N8" s="108">
        <v>0</v>
      </c>
      <c r="O8" s="345">
        <v>64800</v>
      </c>
      <c r="P8" s="346"/>
      <c r="Q8" s="346"/>
      <c r="R8" s="347"/>
      <c r="S8" s="110">
        <f t="shared" si="0"/>
        <v>64800</v>
      </c>
    </row>
    <row r="9" spans="1:19" s="100" customFormat="1" ht="33" customHeight="1">
      <c r="A9" s="107" t="s">
        <v>205</v>
      </c>
      <c r="B9" s="337" t="s">
        <v>150</v>
      </c>
      <c r="C9" s="338"/>
      <c r="D9" s="344" t="s">
        <v>201</v>
      </c>
      <c r="E9" s="338"/>
      <c r="F9" s="344" t="s">
        <v>152</v>
      </c>
      <c r="G9" s="346"/>
      <c r="H9" s="338"/>
      <c r="I9" s="344" t="s">
        <v>26</v>
      </c>
      <c r="J9" s="338"/>
      <c r="K9" s="344" t="s">
        <v>178</v>
      </c>
      <c r="L9" s="346"/>
      <c r="M9" s="129" t="s">
        <v>206</v>
      </c>
      <c r="N9" s="108">
        <v>0</v>
      </c>
      <c r="O9" s="345">
        <v>140000</v>
      </c>
      <c r="P9" s="346"/>
      <c r="Q9" s="346"/>
      <c r="R9" s="347"/>
      <c r="S9" s="110">
        <f t="shared" si="0"/>
        <v>140000</v>
      </c>
    </row>
    <row r="10" spans="1:19" s="100" customFormat="1" ht="37.5" customHeight="1">
      <c r="A10" s="107" t="s">
        <v>207</v>
      </c>
      <c r="B10" s="337" t="s">
        <v>150</v>
      </c>
      <c r="C10" s="338"/>
      <c r="D10" s="344" t="s">
        <v>201</v>
      </c>
      <c r="E10" s="338"/>
      <c r="F10" s="344" t="s">
        <v>152</v>
      </c>
      <c r="G10" s="346"/>
      <c r="H10" s="338"/>
      <c r="I10" s="344" t="s">
        <v>26</v>
      </c>
      <c r="J10" s="338"/>
      <c r="K10" s="344" t="s">
        <v>139</v>
      </c>
      <c r="L10" s="346"/>
      <c r="M10" s="129" t="s">
        <v>208</v>
      </c>
      <c r="N10" s="108">
        <v>0</v>
      </c>
      <c r="O10" s="345">
        <v>787000</v>
      </c>
      <c r="P10" s="346"/>
      <c r="Q10" s="346"/>
      <c r="R10" s="347"/>
      <c r="S10" s="110">
        <f t="shared" si="0"/>
        <v>787000</v>
      </c>
    </row>
    <row r="11" spans="1:19" s="100" customFormat="1" ht="50.25" customHeight="1">
      <c r="A11" s="107" t="s">
        <v>209</v>
      </c>
      <c r="B11" s="337" t="s">
        <v>150</v>
      </c>
      <c r="C11" s="338"/>
      <c r="D11" s="344" t="s">
        <v>201</v>
      </c>
      <c r="E11" s="338"/>
      <c r="F11" s="344" t="s">
        <v>152</v>
      </c>
      <c r="G11" s="346"/>
      <c r="H11" s="338"/>
      <c r="I11" s="344" t="s">
        <v>26</v>
      </c>
      <c r="J11" s="338"/>
      <c r="K11" s="344" t="s">
        <v>210</v>
      </c>
      <c r="L11" s="346"/>
      <c r="M11" s="129" t="s">
        <v>211</v>
      </c>
      <c r="N11" s="108">
        <v>0</v>
      </c>
      <c r="O11" s="345">
        <v>9000</v>
      </c>
      <c r="P11" s="346"/>
      <c r="Q11" s="346"/>
      <c r="R11" s="347"/>
      <c r="S11" s="110">
        <f t="shared" si="0"/>
        <v>9000</v>
      </c>
    </row>
    <row r="12" spans="1:19" s="100" customFormat="1" ht="44.25" customHeight="1">
      <c r="A12" s="107" t="s">
        <v>181</v>
      </c>
      <c r="B12" s="337" t="s">
        <v>150</v>
      </c>
      <c r="C12" s="338"/>
      <c r="D12" s="344" t="s">
        <v>201</v>
      </c>
      <c r="E12" s="338"/>
      <c r="F12" s="344" t="s">
        <v>152</v>
      </c>
      <c r="G12" s="346"/>
      <c r="H12" s="338"/>
      <c r="I12" s="344" t="s">
        <v>26</v>
      </c>
      <c r="J12" s="338"/>
      <c r="K12" s="344" t="s">
        <v>210</v>
      </c>
      <c r="L12" s="346"/>
      <c r="M12" s="129" t="s">
        <v>212</v>
      </c>
      <c r="N12" s="108">
        <v>0</v>
      </c>
      <c r="O12" s="345">
        <v>90000</v>
      </c>
      <c r="P12" s="346"/>
      <c r="Q12" s="346"/>
      <c r="R12" s="347"/>
      <c r="S12" s="110">
        <f t="shared" si="0"/>
        <v>90000</v>
      </c>
    </row>
    <row r="13" spans="1:19" s="100" customFormat="1" ht="37.5" customHeight="1">
      <c r="A13" s="107" t="s">
        <v>182</v>
      </c>
      <c r="B13" s="337" t="s">
        <v>150</v>
      </c>
      <c r="C13" s="338"/>
      <c r="D13" s="344" t="s">
        <v>201</v>
      </c>
      <c r="E13" s="338"/>
      <c r="F13" s="344" t="s">
        <v>152</v>
      </c>
      <c r="G13" s="346"/>
      <c r="H13" s="338"/>
      <c r="I13" s="344" t="s">
        <v>26</v>
      </c>
      <c r="J13" s="338"/>
      <c r="K13" s="344" t="s">
        <v>177</v>
      </c>
      <c r="L13" s="346"/>
      <c r="M13" s="129" t="s">
        <v>213</v>
      </c>
      <c r="N13" s="108">
        <v>0</v>
      </c>
      <c r="O13" s="345">
        <v>48000</v>
      </c>
      <c r="P13" s="346"/>
      <c r="Q13" s="346"/>
      <c r="R13" s="347"/>
      <c r="S13" s="110">
        <f t="shared" si="0"/>
        <v>48000</v>
      </c>
    </row>
    <row r="14" spans="1:19" s="100" customFormat="1" ht="60.75" customHeight="1">
      <c r="A14" s="140" t="s">
        <v>184</v>
      </c>
      <c r="B14" s="407" t="s">
        <v>150</v>
      </c>
      <c r="C14" s="408"/>
      <c r="D14" s="361" t="s">
        <v>201</v>
      </c>
      <c r="E14" s="328"/>
      <c r="F14" s="361" t="s">
        <v>152</v>
      </c>
      <c r="G14" s="385"/>
      <c r="H14" s="328"/>
      <c r="I14" s="361" t="s">
        <v>26</v>
      </c>
      <c r="J14" s="328"/>
      <c r="K14" s="361" t="s">
        <v>67</v>
      </c>
      <c r="L14" s="385"/>
      <c r="M14" s="187" t="s">
        <v>214</v>
      </c>
      <c r="N14" s="174">
        <v>0</v>
      </c>
      <c r="O14" s="386">
        <v>32000</v>
      </c>
      <c r="P14" s="385"/>
      <c r="Q14" s="385"/>
      <c r="R14" s="387"/>
      <c r="S14" s="110">
        <f t="shared" si="0"/>
        <v>32000</v>
      </c>
    </row>
    <row r="15" spans="1:19" s="100" customFormat="1" ht="37.5" customHeight="1">
      <c r="A15" s="142" t="s">
        <v>187</v>
      </c>
      <c r="B15" s="401" t="s">
        <v>150</v>
      </c>
      <c r="C15" s="402"/>
      <c r="D15" s="403" t="s">
        <v>201</v>
      </c>
      <c r="E15" s="402"/>
      <c r="F15" s="403" t="s">
        <v>152</v>
      </c>
      <c r="G15" s="404"/>
      <c r="H15" s="402"/>
      <c r="I15" s="403" t="s">
        <v>26</v>
      </c>
      <c r="J15" s="402"/>
      <c r="K15" s="403" t="s">
        <v>67</v>
      </c>
      <c r="L15" s="404"/>
      <c r="M15" s="131" t="s">
        <v>215</v>
      </c>
      <c r="N15" s="127">
        <v>0</v>
      </c>
      <c r="O15" s="405">
        <v>6600</v>
      </c>
      <c r="P15" s="404"/>
      <c r="Q15" s="404"/>
      <c r="R15" s="406"/>
      <c r="S15" s="110">
        <f t="shared" si="0"/>
        <v>6600</v>
      </c>
    </row>
    <row r="16" spans="1:19" s="100" customFormat="1" ht="56.25" customHeight="1">
      <c r="A16" s="107" t="s">
        <v>183</v>
      </c>
      <c r="B16" s="337" t="s">
        <v>150</v>
      </c>
      <c r="C16" s="338"/>
      <c r="D16" s="344" t="s">
        <v>201</v>
      </c>
      <c r="E16" s="338"/>
      <c r="F16" s="344" t="s">
        <v>152</v>
      </c>
      <c r="G16" s="346"/>
      <c r="H16" s="338"/>
      <c r="I16" s="344" t="s">
        <v>26</v>
      </c>
      <c r="J16" s="338"/>
      <c r="K16" s="344" t="s">
        <v>67</v>
      </c>
      <c r="L16" s="346"/>
      <c r="M16" s="129" t="s">
        <v>216</v>
      </c>
      <c r="N16" s="108">
        <v>0</v>
      </c>
      <c r="O16" s="345">
        <v>5600</v>
      </c>
      <c r="P16" s="346"/>
      <c r="Q16" s="346"/>
      <c r="R16" s="347"/>
      <c r="S16" s="110">
        <f t="shared" si="0"/>
        <v>5600</v>
      </c>
    </row>
    <row r="17" spans="1:19" s="100" customFormat="1" ht="45.75" customHeight="1">
      <c r="A17" s="107" t="s">
        <v>186</v>
      </c>
      <c r="B17" s="337" t="s">
        <v>150</v>
      </c>
      <c r="C17" s="338"/>
      <c r="D17" s="344" t="s">
        <v>201</v>
      </c>
      <c r="E17" s="338"/>
      <c r="F17" s="344" t="s">
        <v>152</v>
      </c>
      <c r="G17" s="346"/>
      <c r="H17" s="338"/>
      <c r="I17" s="344" t="s">
        <v>26</v>
      </c>
      <c r="J17" s="338"/>
      <c r="K17" s="344" t="s">
        <v>67</v>
      </c>
      <c r="L17" s="346"/>
      <c r="M17" s="129" t="s">
        <v>217</v>
      </c>
      <c r="N17" s="108">
        <v>0</v>
      </c>
      <c r="O17" s="345">
        <v>5600</v>
      </c>
      <c r="P17" s="346"/>
      <c r="Q17" s="346"/>
      <c r="R17" s="347"/>
      <c r="S17" s="110">
        <f t="shared" si="0"/>
        <v>5600</v>
      </c>
    </row>
    <row r="18" spans="1:19" s="100" customFormat="1" ht="38.25" customHeight="1">
      <c r="A18" s="107" t="s">
        <v>218</v>
      </c>
      <c r="B18" s="337" t="s">
        <v>150</v>
      </c>
      <c r="C18" s="338"/>
      <c r="D18" s="344" t="s">
        <v>201</v>
      </c>
      <c r="E18" s="338"/>
      <c r="F18" s="344" t="s">
        <v>152</v>
      </c>
      <c r="G18" s="346"/>
      <c r="H18" s="338"/>
      <c r="I18" s="344" t="s">
        <v>27</v>
      </c>
      <c r="J18" s="338"/>
      <c r="K18" s="344" t="s">
        <v>219</v>
      </c>
      <c r="L18" s="346"/>
      <c r="M18" s="129" t="s">
        <v>220</v>
      </c>
      <c r="N18" s="108">
        <v>0</v>
      </c>
      <c r="O18" s="345">
        <v>243000</v>
      </c>
      <c r="P18" s="346"/>
      <c r="Q18" s="346"/>
      <c r="R18" s="347"/>
      <c r="S18" s="110">
        <f t="shared" si="0"/>
        <v>243000</v>
      </c>
    </row>
    <row r="19" spans="1:19" s="100" customFormat="1" ht="37.5" customHeight="1">
      <c r="A19" s="140" t="s">
        <v>221</v>
      </c>
      <c r="B19" s="337" t="s">
        <v>150</v>
      </c>
      <c r="C19" s="338"/>
      <c r="D19" s="344" t="s">
        <v>201</v>
      </c>
      <c r="E19" s="338"/>
      <c r="F19" s="344" t="s">
        <v>152</v>
      </c>
      <c r="G19" s="346"/>
      <c r="H19" s="338"/>
      <c r="I19" s="344" t="s">
        <v>27</v>
      </c>
      <c r="J19" s="338"/>
      <c r="K19" s="344" t="s">
        <v>219</v>
      </c>
      <c r="L19" s="346"/>
      <c r="M19" s="129" t="s">
        <v>222</v>
      </c>
      <c r="N19" s="108">
        <v>0</v>
      </c>
      <c r="O19" s="345">
        <v>650000</v>
      </c>
      <c r="P19" s="346"/>
      <c r="Q19" s="346"/>
      <c r="R19" s="347"/>
      <c r="S19" s="110">
        <f t="shared" si="0"/>
        <v>650000</v>
      </c>
    </row>
    <row r="20" spans="1:19" s="100" customFormat="1" ht="48" customHeight="1">
      <c r="A20" s="107" t="s">
        <v>223</v>
      </c>
      <c r="B20" s="401" t="s">
        <v>150</v>
      </c>
      <c r="C20" s="402"/>
      <c r="D20" s="403" t="s">
        <v>201</v>
      </c>
      <c r="E20" s="402"/>
      <c r="F20" s="403" t="s">
        <v>153</v>
      </c>
      <c r="G20" s="404"/>
      <c r="H20" s="402"/>
      <c r="I20" s="403" t="s">
        <v>26</v>
      </c>
      <c r="J20" s="402"/>
      <c r="K20" s="403" t="s">
        <v>210</v>
      </c>
      <c r="L20" s="404"/>
      <c r="M20" s="131" t="s">
        <v>224</v>
      </c>
      <c r="N20" s="127">
        <v>0</v>
      </c>
      <c r="O20" s="405">
        <v>116000</v>
      </c>
      <c r="P20" s="404"/>
      <c r="Q20" s="404"/>
      <c r="R20" s="406"/>
      <c r="S20" s="110">
        <f t="shared" si="0"/>
        <v>116000</v>
      </c>
    </row>
    <row r="21" spans="1:19" s="100" customFormat="1" ht="47.25" customHeight="1">
      <c r="A21" s="107" t="s">
        <v>225</v>
      </c>
      <c r="B21" s="337" t="s">
        <v>150</v>
      </c>
      <c r="C21" s="338"/>
      <c r="D21" s="344" t="s">
        <v>201</v>
      </c>
      <c r="E21" s="338"/>
      <c r="F21" s="344" t="s">
        <v>153</v>
      </c>
      <c r="G21" s="346"/>
      <c r="H21" s="338"/>
      <c r="I21" s="344" t="s">
        <v>26</v>
      </c>
      <c r="J21" s="338"/>
      <c r="K21" s="344" t="s">
        <v>67</v>
      </c>
      <c r="L21" s="346"/>
      <c r="M21" s="129" t="s">
        <v>226</v>
      </c>
      <c r="N21" s="108">
        <v>0</v>
      </c>
      <c r="O21" s="345">
        <v>15400</v>
      </c>
      <c r="P21" s="346"/>
      <c r="Q21" s="346"/>
      <c r="R21" s="347"/>
      <c r="S21" s="110">
        <f t="shared" si="0"/>
        <v>15400</v>
      </c>
    </row>
    <row r="22" spans="1:19" s="100" customFormat="1" ht="37.5" customHeight="1">
      <c r="A22" s="107" t="s">
        <v>227</v>
      </c>
      <c r="B22" s="337" t="s">
        <v>150</v>
      </c>
      <c r="C22" s="338"/>
      <c r="D22" s="344" t="s">
        <v>201</v>
      </c>
      <c r="E22" s="338"/>
      <c r="F22" s="344" t="s">
        <v>154</v>
      </c>
      <c r="G22" s="346"/>
      <c r="H22" s="338"/>
      <c r="I22" s="344" t="s">
        <v>26</v>
      </c>
      <c r="J22" s="338"/>
      <c r="K22" s="344" t="s">
        <v>178</v>
      </c>
      <c r="L22" s="346"/>
      <c r="M22" s="129" t="s">
        <v>228</v>
      </c>
      <c r="N22" s="108">
        <v>0</v>
      </c>
      <c r="O22" s="345">
        <v>50000</v>
      </c>
      <c r="P22" s="346"/>
      <c r="Q22" s="346"/>
      <c r="R22" s="347"/>
      <c r="S22" s="110">
        <f t="shared" si="0"/>
        <v>50000</v>
      </c>
    </row>
    <row r="23" spans="1:19" s="100" customFormat="1" ht="37.5" customHeight="1">
      <c r="A23" s="107" t="s">
        <v>229</v>
      </c>
      <c r="B23" s="337" t="s">
        <v>150</v>
      </c>
      <c r="C23" s="338"/>
      <c r="D23" s="344" t="s">
        <v>201</v>
      </c>
      <c r="E23" s="338"/>
      <c r="F23" s="344" t="s">
        <v>154</v>
      </c>
      <c r="G23" s="346"/>
      <c r="H23" s="338"/>
      <c r="I23" s="344" t="s">
        <v>26</v>
      </c>
      <c r="J23" s="338"/>
      <c r="K23" s="344" t="s">
        <v>178</v>
      </c>
      <c r="L23" s="346"/>
      <c r="M23" s="129" t="s">
        <v>230</v>
      </c>
      <c r="N23" s="108">
        <v>0</v>
      </c>
      <c r="O23" s="345">
        <v>32000</v>
      </c>
      <c r="P23" s="346"/>
      <c r="Q23" s="346"/>
      <c r="R23" s="347"/>
      <c r="S23" s="110">
        <f t="shared" si="0"/>
        <v>32000</v>
      </c>
    </row>
    <row r="24" spans="1:19" s="100" customFormat="1" ht="56.25" customHeight="1">
      <c r="A24" s="107" t="s">
        <v>231</v>
      </c>
      <c r="B24" s="337" t="s">
        <v>150</v>
      </c>
      <c r="C24" s="338"/>
      <c r="D24" s="344" t="s">
        <v>201</v>
      </c>
      <c r="E24" s="338"/>
      <c r="F24" s="344" t="s">
        <v>154</v>
      </c>
      <c r="G24" s="346"/>
      <c r="H24" s="338"/>
      <c r="I24" s="344" t="s">
        <v>26</v>
      </c>
      <c r="J24" s="338"/>
      <c r="K24" s="344" t="s">
        <v>67</v>
      </c>
      <c r="L24" s="346"/>
      <c r="M24" s="129" t="s">
        <v>232</v>
      </c>
      <c r="N24" s="108">
        <v>0</v>
      </c>
      <c r="O24" s="345">
        <v>150000</v>
      </c>
      <c r="P24" s="346"/>
      <c r="Q24" s="346"/>
      <c r="R24" s="347"/>
      <c r="S24" s="110">
        <f t="shared" si="0"/>
        <v>150000</v>
      </c>
    </row>
    <row r="25" spans="1:19" s="100" customFormat="1" ht="37.5" customHeight="1">
      <c r="A25" s="140" t="s">
        <v>185</v>
      </c>
      <c r="B25" s="412" t="s">
        <v>150</v>
      </c>
      <c r="C25" s="410"/>
      <c r="D25" s="413" t="s">
        <v>201</v>
      </c>
      <c r="E25" s="410"/>
      <c r="F25" s="413" t="s">
        <v>154</v>
      </c>
      <c r="G25" s="410"/>
      <c r="H25" s="410"/>
      <c r="I25" s="413" t="s">
        <v>26</v>
      </c>
      <c r="J25" s="410"/>
      <c r="K25" s="413" t="s">
        <v>67</v>
      </c>
      <c r="L25" s="410"/>
      <c r="M25" s="195" t="s">
        <v>233</v>
      </c>
      <c r="N25" s="196">
        <v>0</v>
      </c>
      <c r="O25" s="409">
        <v>3300</v>
      </c>
      <c r="P25" s="410"/>
      <c r="Q25" s="410"/>
      <c r="R25" s="411"/>
      <c r="S25" s="110">
        <f t="shared" si="0"/>
        <v>3300</v>
      </c>
    </row>
    <row r="26" spans="1:19" s="100" customFormat="1" ht="42.75" customHeight="1">
      <c r="A26" s="142" t="s">
        <v>188</v>
      </c>
      <c r="B26" s="401" t="s">
        <v>150</v>
      </c>
      <c r="C26" s="402"/>
      <c r="D26" s="403" t="s">
        <v>201</v>
      </c>
      <c r="E26" s="402"/>
      <c r="F26" s="403" t="s">
        <v>154</v>
      </c>
      <c r="G26" s="404"/>
      <c r="H26" s="402"/>
      <c r="I26" s="403" t="s">
        <v>26</v>
      </c>
      <c r="J26" s="402"/>
      <c r="K26" s="403" t="s">
        <v>67</v>
      </c>
      <c r="L26" s="404"/>
      <c r="M26" s="131" t="s">
        <v>234</v>
      </c>
      <c r="N26" s="127">
        <v>0</v>
      </c>
      <c r="O26" s="405">
        <v>7700</v>
      </c>
      <c r="P26" s="404"/>
      <c r="Q26" s="404"/>
      <c r="R26" s="406"/>
      <c r="S26" s="110">
        <f t="shared" si="0"/>
        <v>7700</v>
      </c>
    </row>
    <row r="27" spans="1:19" s="100" customFormat="1" ht="37.5" customHeight="1">
      <c r="A27" s="107" t="s">
        <v>235</v>
      </c>
      <c r="B27" s="337" t="s">
        <v>150</v>
      </c>
      <c r="C27" s="338"/>
      <c r="D27" s="344" t="s">
        <v>201</v>
      </c>
      <c r="E27" s="338"/>
      <c r="F27" s="344" t="s">
        <v>154</v>
      </c>
      <c r="G27" s="346"/>
      <c r="H27" s="338"/>
      <c r="I27" s="344" t="s">
        <v>26</v>
      </c>
      <c r="J27" s="338"/>
      <c r="K27" s="344" t="s">
        <v>67</v>
      </c>
      <c r="L27" s="346"/>
      <c r="M27" s="129" t="s">
        <v>236</v>
      </c>
      <c r="N27" s="108">
        <v>0</v>
      </c>
      <c r="O27" s="345">
        <v>7700</v>
      </c>
      <c r="P27" s="346"/>
      <c r="Q27" s="346"/>
      <c r="R27" s="347"/>
      <c r="S27" s="110">
        <f t="shared" si="0"/>
        <v>7700</v>
      </c>
    </row>
    <row r="28" spans="1:19" s="100" customFormat="1" ht="42" customHeight="1">
      <c r="A28" s="107" t="s">
        <v>237</v>
      </c>
      <c r="B28" s="337" t="s">
        <v>150</v>
      </c>
      <c r="C28" s="338"/>
      <c r="D28" s="344" t="s">
        <v>163</v>
      </c>
      <c r="E28" s="338"/>
      <c r="F28" s="344" t="s">
        <v>155</v>
      </c>
      <c r="G28" s="346"/>
      <c r="H28" s="338"/>
      <c r="I28" s="344" t="s">
        <v>26</v>
      </c>
      <c r="J28" s="338"/>
      <c r="K28" s="344" t="s">
        <v>67</v>
      </c>
      <c r="L28" s="346"/>
      <c r="M28" s="129" t="s">
        <v>238</v>
      </c>
      <c r="N28" s="108">
        <v>0</v>
      </c>
      <c r="O28" s="345">
        <v>30000</v>
      </c>
      <c r="P28" s="346"/>
      <c r="Q28" s="346"/>
      <c r="R28" s="347"/>
      <c r="S28" s="110">
        <f t="shared" si="0"/>
        <v>30000</v>
      </c>
    </row>
    <row r="29" spans="1:19" s="100" customFormat="1" ht="56.25" customHeight="1">
      <c r="A29" s="107" t="s">
        <v>239</v>
      </c>
      <c r="B29" s="337" t="s">
        <v>150</v>
      </c>
      <c r="C29" s="338"/>
      <c r="D29" s="344" t="s">
        <v>163</v>
      </c>
      <c r="E29" s="338"/>
      <c r="F29" s="344" t="s">
        <v>155</v>
      </c>
      <c r="G29" s="346"/>
      <c r="H29" s="338"/>
      <c r="I29" s="344" t="s">
        <v>26</v>
      </c>
      <c r="J29" s="338"/>
      <c r="K29" s="344" t="s">
        <v>67</v>
      </c>
      <c r="L29" s="346"/>
      <c r="M29" s="129" t="s">
        <v>240</v>
      </c>
      <c r="N29" s="108">
        <v>0</v>
      </c>
      <c r="O29" s="345">
        <v>7700</v>
      </c>
      <c r="P29" s="346"/>
      <c r="Q29" s="346"/>
      <c r="R29" s="347"/>
      <c r="S29" s="110">
        <f t="shared" si="0"/>
        <v>7700</v>
      </c>
    </row>
    <row r="30" spans="1:19" s="100" customFormat="1" ht="56.25" customHeight="1">
      <c r="A30" s="107" t="s">
        <v>241</v>
      </c>
      <c r="B30" s="337" t="s">
        <v>150</v>
      </c>
      <c r="C30" s="338"/>
      <c r="D30" s="344" t="s">
        <v>163</v>
      </c>
      <c r="E30" s="338"/>
      <c r="F30" s="344" t="s">
        <v>155</v>
      </c>
      <c r="G30" s="346"/>
      <c r="H30" s="338"/>
      <c r="I30" s="344" t="s">
        <v>26</v>
      </c>
      <c r="J30" s="338"/>
      <c r="K30" s="344" t="s">
        <v>67</v>
      </c>
      <c r="L30" s="346"/>
      <c r="M30" s="129" t="s">
        <v>242</v>
      </c>
      <c r="N30" s="108">
        <v>0</v>
      </c>
      <c r="O30" s="345">
        <v>2800</v>
      </c>
      <c r="P30" s="346"/>
      <c r="Q30" s="346"/>
      <c r="R30" s="347"/>
      <c r="S30" s="110">
        <f t="shared" si="0"/>
        <v>2800</v>
      </c>
    </row>
    <row r="31" spans="1:19" s="100" customFormat="1" ht="37.5" customHeight="1">
      <c r="A31" s="107" t="s">
        <v>243</v>
      </c>
      <c r="B31" s="337" t="s">
        <v>150</v>
      </c>
      <c r="C31" s="338"/>
      <c r="D31" s="344" t="s">
        <v>163</v>
      </c>
      <c r="E31" s="338"/>
      <c r="F31" s="344" t="s">
        <v>155</v>
      </c>
      <c r="G31" s="346"/>
      <c r="H31" s="338"/>
      <c r="I31" s="344" t="s">
        <v>26</v>
      </c>
      <c r="J31" s="338"/>
      <c r="K31" s="344" t="s">
        <v>67</v>
      </c>
      <c r="L31" s="346"/>
      <c r="M31" s="129" t="s">
        <v>244</v>
      </c>
      <c r="N31" s="108">
        <v>0</v>
      </c>
      <c r="O31" s="345">
        <v>21000</v>
      </c>
      <c r="P31" s="346"/>
      <c r="Q31" s="346"/>
      <c r="R31" s="347"/>
      <c r="S31" s="110">
        <f t="shared" si="0"/>
        <v>21000</v>
      </c>
    </row>
    <row r="32" spans="1:19" s="100" customFormat="1" ht="56.25" customHeight="1">
      <c r="A32" s="107" t="s">
        <v>245</v>
      </c>
      <c r="B32" s="337" t="s">
        <v>150</v>
      </c>
      <c r="C32" s="338"/>
      <c r="D32" s="344" t="s">
        <v>163</v>
      </c>
      <c r="E32" s="338"/>
      <c r="F32" s="344" t="s">
        <v>156</v>
      </c>
      <c r="G32" s="346"/>
      <c r="H32" s="338"/>
      <c r="I32" s="344" t="s">
        <v>26</v>
      </c>
      <c r="J32" s="338"/>
      <c r="K32" s="344" t="s">
        <v>246</v>
      </c>
      <c r="L32" s="346"/>
      <c r="M32" s="129" t="s">
        <v>247</v>
      </c>
      <c r="N32" s="108">
        <v>0</v>
      </c>
      <c r="O32" s="345">
        <v>59900</v>
      </c>
      <c r="P32" s="346"/>
      <c r="Q32" s="346"/>
      <c r="R32" s="347"/>
      <c r="S32" s="110">
        <f t="shared" si="0"/>
        <v>59900</v>
      </c>
    </row>
    <row r="33" spans="1:19" s="100" customFormat="1" ht="51" customHeight="1">
      <c r="A33" s="107" t="s">
        <v>248</v>
      </c>
      <c r="B33" s="337" t="s">
        <v>150</v>
      </c>
      <c r="C33" s="338"/>
      <c r="D33" s="344" t="s">
        <v>163</v>
      </c>
      <c r="E33" s="338"/>
      <c r="F33" s="344" t="s">
        <v>156</v>
      </c>
      <c r="G33" s="346"/>
      <c r="H33" s="338"/>
      <c r="I33" s="344" t="s">
        <v>26</v>
      </c>
      <c r="J33" s="338"/>
      <c r="K33" s="344" t="s">
        <v>246</v>
      </c>
      <c r="L33" s="346"/>
      <c r="M33" s="129" t="s">
        <v>249</v>
      </c>
      <c r="N33" s="108">
        <v>0</v>
      </c>
      <c r="O33" s="345">
        <v>40000</v>
      </c>
      <c r="P33" s="346"/>
      <c r="Q33" s="346"/>
      <c r="R33" s="347"/>
      <c r="S33" s="110">
        <f t="shared" si="0"/>
        <v>40000</v>
      </c>
    </row>
    <row r="34" spans="1:19" s="100" customFormat="1" ht="56.25" customHeight="1">
      <c r="A34" s="140" t="s">
        <v>250</v>
      </c>
      <c r="B34" s="360" t="s">
        <v>150</v>
      </c>
      <c r="C34" s="328"/>
      <c r="D34" s="361" t="s">
        <v>163</v>
      </c>
      <c r="E34" s="328"/>
      <c r="F34" s="361" t="s">
        <v>156</v>
      </c>
      <c r="G34" s="385"/>
      <c r="H34" s="328"/>
      <c r="I34" s="361" t="s">
        <v>27</v>
      </c>
      <c r="J34" s="328"/>
      <c r="K34" s="361" t="s">
        <v>140</v>
      </c>
      <c r="L34" s="385"/>
      <c r="M34" s="187" t="s">
        <v>251</v>
      </c>
      <c r="N34" s="174">
        <v>0</v>
      </c>
      <c r="O34" s="386">
        <v>4534000</v>
      </c>
      <c r="P34" s="385"/>
      <c r="Q34" s="385"/>
      <c r="R34" s="387"/>
      <c r="S34" s="110">
        <f t="shared" si="0"/>
        <v>4534000</v>
      </c>
    </row>
    <row r="35" spans="1:19" s="100" customFormat="1" ht="54.75" customHeight="1">
      <c r="A35" s="142" t="s">
        <v>252</v>
      </c>
      <c r="B35" s="401" t="s">
        <v>150</v>
      </c>
      <c r="C35" s="402"/>
      <c r="D35" s="403" t="s">
        <v>163</v>
      </c>
      <c r="E35" s="402"/>
      <c r="F35" s="403" t="s">
        <v>156</v>
      </c>
      <c r="G35" s="404"/>
      <c r="H35" s="402"/>
      <c r="I35" s="403" t="s">
        <v>27</v>
      </c>
      <c r="J35" s="402"/>
      <c r="K35" s="403" t="s">
        <v>140</v>
      </c>
      <c r="L35" s="404"/>
      <c r="M35" s="131" t="s">
        <v>253</v>
      </c>
      <c r="N35" s="127">
        <v>0</v>
      </c>
      <c r="O35" s="405">
        <v>38000</v>
      </c>
      <c r="P35" s="404"/>
      <c r="Q35" s="404"/>
      <c r="R35" s="406"/>
      <c r="S35" s="110">
        <f t="shared" si="0"/>
        <v>38000</v>
      </c>
    </row>
    <row r="36" spans="1:19" s="100" customFormat="1" ht="51.75" customHeight="1">
      <c r="A36" s="107" t="s">
        <v>254</v>
      </c>
      <c r="B36" s="337" t="s">
        <v>150</v>
      </c>
      <c r="C36" s="338"/>
      <c r="D36" s="344" t="s">
        <v>164</v>
      </c>
      <c r="E36" s="338"/>
      <c r="F36" s="344" t="s">
        <v>158</v>
      </c>
      <c r="G36" s="346"/>
      <c r="H36" s="338"/>
      <c r="I36" s="344" t="s">
        <v>26</v>
      </c>
      <c r="J36" s="338"/>
      <c r="K36" s="344" t="s">
        <v>67</v>
      </c>
      <c r="L36" s="346"/>
      <c r="M36" s="129" t="s">
        <v>255</v>
      </c>
      <c r="N36" s="108">
        <v>0</v>
      </c>
      <c r="O36" s="405">
        <v>9000</v>
      </c>
      <c r="P36" s="404"/>
      <c r="Q36" s="404"/>
      <c r="R36" s="406"/>
      <c r="S36" s="110">
        <f t="shared" si="0"/>
        <v>9000</v>
      </c>
    </row>
    <row r="37" spans="1:19" s="100" customFormat="1" ht="54" customHeight="1">
      <c r="A37" s="107" t="s">
        <v>256</v>
      </c>
      <c r="B37" s="337" t="s">
        <v>150</v>
      </c>
      <c r="C37" s="338"/>
      <c r="D37" s="344" t="s">
        <v>164</v>
      </c>
      <c r="E37" s="338"/>
      <c r="F37" s="344" t="s">
        <v>158</v>
      </c>
      <c r="G37" s="346"/>
      <c r="H37" s="338"/>
      <c r="I37" s="344" t="s">
        <v>26</v>
      </c>
      <c r="J37" s="338"/>
      <c r="K37" s="344" t="s">
        <v>67</v>
      </c>
      <c r="L37" s="346"/>
      <c r="M37" s="129" t="s">
        <v>257</v>
      </c>
      <c r="N37" s="108">
        <v>0</v>
      </c>
      <c r="O37" s="345">
        <v>15400</v>
      </c>
      <c r="P37" s="346"/>
      <c r="Q37" s="346"/>
      <c r="R37" s="347"/>
      <c r="S37" s="110">
        <f t="shared" si="0"/>
        <v>15400</v>
      </c>
    </row>
    <row r="38" spans="1:19" s="100" customFormat="1" ht="37.5" customHeight="1">
      <c r="A38" s="107" t="s">
        <v>258</v>
      </c>
      <c r="B38" s="337" t="s">
        <v>150</v>
      </c>
      <c r="C38" s="338"/>
      <c r="D38" s="344" t="s">
        <v>164</v>
      </c>
      <c r="E38" s="338"/>
      <c r="F38" s="344" t="s">
        <v>159</v>
      </c>
      <c r="G38" s="346"/>
      <c r="H38" s="338"/>
      <c r="I38" s="344" t="s">
        <v>26</v>
      </c>
      <c r="J38" s="338"/>
      <c r="K38" s="344" t="s">
        <v>178</v>
      </c>
      <c r="L38" s="346"/>
      <c r="M38" s="129" t="s">
        <v>259</v>
      </c>
      <c r="N38" s="108">
        <v>0</v>
      </c>
      <c r="O38" s="345">
        <v>2500</v>
      </c>
      <c r="P38" s="346"/>
      <c r="Q38" s="346"/>
      <c r="R38" s="347"/>
      <c r="S38" s="110">
        <f t="shared" si="0"/>
        <v>2500</v>
      </c>
    </row>
    <row r="39" spans="1:19" s="100" customFormat="1" ht="75">
      <c r="A39" s="107" t="s">
        <v>260</v>
      </c>
      <c r="B39" s="337" t="s">
        <v>150</v>
      </c>
      <c r="C39" s="338"/>
      <c r="D39" s="344" t="s">
        <v>164</v>
      </c>
      <c r="E39" s="338"/>
      <c r="F39" s="344" t="s">
        <v>159</v>
      </c>
      <c r="G39" s="346"/>
      <c r="H39" s="338"/>
      <c r="I39" s="344" t="s">
        <v>26</v>
      </c>
      <c r="J39" s="338"/>
      <c r="K39" s="344" t="s">
        <v>67</v>
      </c>
      <c r="L39" s="346"/>
      <c r="M39" s="129" t="s">
        <v>261</v>
      </c>
      <c r="N39" s="108">
        <v>0</v>
      </c>
      <c r="O39" s="345">
        <v>22000</v>
      </c>
      <c r="P39" s="346"/>
      <c r="Q39" s="346"/>
      <c r="R39" s="347"/>
      <c r="S39" s="110">
        <f aca="true" t="shared" si="1" ref="S39:S69">SUM(O39)</f>
        <v>22000</v>
      </c>
    </row>
    <row r="40" spans="1:19" s="100" customFormat="1" ht="24.75" customHeight="1">
      <c r="A40" s="107" t="s">
        <v>262</v>
      </c>
      <c r="B40" s="337" t="s">
        <v>150</v>
      </c>
      <c r="C40" s="338"/>
      <c r="D40" s="344" t="s">
        <v>164</v>
      </c>
      <c r="E40" s="338"/>
      <c r="F40" s="344" t="s">
        <v>159</v>
      </c>
      <c r="G40" s="346"/>
      <c r="H40" s="338"/>
      <c r="I40" s="344" t="s">
        <v>26</v>
      </c>
      <c r="J40" s="338"/>
      <c r="K40" s="344" t="s">
        <v>67</v>
      </c>
      <c r="L40" s="346"/>
      <c r="M40" s="129" t="s">
        <v>263</v>
      </c>
      <c r="N40" s="108">
        <v>0</v>
      </c>
      <c r="O40" s="345">
        <v>2800</v>
      </c>
      <c r="P40" s="346"/>
      <c r="Q40" s="346"/>
      <c r="R40" s="347"/>
      <c r="S40" s="110">
        <f t="shared" si="1"/>
        <v>2800</v>
      </c>
    </row>
    <row r="41" spans="1:19" s="100" customFormat="1" ht="56.25" customHeight="1">
      <c r="A41" s="107" t="s">
        <v>264</v>
      </c>
      <c r="B41" s="337" t="s">
        <v>150</v>
      </c>
      <c r="C41" s="338"/>
      <c r="D41" s="344" t="s">
        <v>164</v>
      </c>
      <c r="E41" s="338"/>
      <c r="F41" s="344" t="s">
        <v>159</v>
      </c>
      <c r="G41" s="346"/>
      <c r="H41" s="338"/>
      <c r="I41" s="344" t="s">
        <v>26</v>
      </c>
      <c r="J41" s="338"/>
      <c r="K41" s="344" t="s">
        <v>67</v>
      </c>
      <c r="L41" s="346"/>
      <c r="M41" s="129" t="s">
        <v>265</v>
      </c>
      <c r="N41" s="108">
        <v>0</v>
      </c>
      <c r="O41" s="345">
        <v>42000</v>
      </c>
      <c r="P41" s="346"/>
      <c r="Q41" s="346"/>
      <c r="R41" s="347"/>
      <c r="S41" s="110">
        <f t="shared" si="1"/>
        <v>42000</v>
      </c>
    </row>
    <row r="42" spans="1:19" s="100" customFormat="1" ht="56.25" customHeight="1">
      <c r="A42" s="107" t="s">
        <v>266</v>
      </c>
      <c r="B42" s="337" t="s">
        <v>150</v>
      </c>
      <c r="C42" s="338"/>
      <c r="D42" s="344" t="s">
        <v>166</v>
      </c>
      <c r="E42" s="338"/>
      <c r="F42" s="344" t="s">
        <v>267</v>
      </c>
      <c r="G42" s="346"/>
      <c r="H42" s="338"/>
      <c r="I42" s="344" t="s">
        <v>26</v>
      </c>
      <c r="J42" s="338"/>
      <c r="K42" s="344" t="s">
        <v>139</v>
      </c>
      <c r="L42" s="346"/>
      <c r="M42" s="129" t="s">
        <v>268</v>
      </c>
      <c r="N42" s="108">
        <v>0</v>
      </c>
      <c r="O42" s="345">
        <v>1075000</v>
      </c>
      <c r="P42" s="346"/>
      <c r="Q42" s="346"/>
      <c r="R42" s="347"/>
      <c r="S42" s="110">
        <f t="shared" si="1"/>
        <v>1075000</v>
      </c>
    </row>
    <row r="43" spans="1:19" s="100" customFormat="1" ht="37.5" customHeight="1">
      <c r="A43" s="140" t="s">
        <v>269</v>
      </c>
      <c r="B43" s="360" t="s">
        <v>150</v>
      </c>
      <c r="C43" s="328"/>
      <c r="D43" s="361" t="s">
        <v>166</v>
      </c>
      <c r="E43" s="328"/>
      <c r="F43" s="361" t="s">
        <v>267</v>
      </c>
      <c r="G43" s="385"/>
      <c r="H43" s="328"/>
      <c r="I43" s="361" t="s">
        <v>26</v>
      </c>
      <c r="J43" s="328"/>
      <c r="K43" s="361" t="s">
        <v>176</v>
      </c>
      <c r="L43" s="385"/>
      <c r="M43" s="187" t="s">
        <v>270</v>
      </c>
      <c r="N43" s="174">
        <v>0</v>
      </c>
      <c r="O43" s="386">
        <v>5500</v>
      </c>
      <c r="P43" s="385"/>
      <c r="Q43" s="385"/>
      <c r="R43" s="387"/>
      <c r="S43" s="110">
        <f t="shared" si="1"/>
        <v>5500</v>
      </c>
    </row>
    <row r="44" spans="1:19" s="100" customFormat="1" ht="62.25" customHeight="1">
      <c r="A44" s="142" t="s">
        <v>271</v>
      </c>
      <c r="B44" s="401" t="s">
        <v>150</v>
      </c>
      <c r="C44" s="402"/>
      <c r="D44" s="403" t="s">
        <v>166</v>
      </c>
      <c r="E44" s="402"/>
      <c r="F44" s="403" t="s">
        <v>267</v>
      </c>
      <c r="G44" s="404"/>
      <c r="H44" s="402"/>
      <c r="I44" s="403" t="s">
        <v>26</v>
      </c>
      <c r="J44" s="402"/>
      <c r="K44" s="403" t="s">
        <v>67</v>
      </c>
      <c r="L44" s="404"/>
      <c r="M44" s="131" t="s">
        <v>272</v>
      </c>
      <c r="N44" s="127">
        <v>0</v>
      </c>
      <c r="O44" s="405">
        <v>30000</v>
      </c>
      <c r="P44" s="404"/>
      <c r="Q44" s="404"/>
      <c r="R44" s="406"/>
      <c r="S44" s="110">
        <f t="shared" si="1"/>
        <v>30000</v>
      </c>
    </row>
    <row r="45" spans="1:19" s="100" customFormat="1" ht="37.5" customHeight="1">
      <c r="A45" s="107" t="s">
        <v>273</v>
      </c>
      <c r="B45" s="337" t="s">
        <v>150</v>
      </c>
      <c r="C45" s="338"/>
      <c r="D45" s="344" t="s">
        <v>166</v>
      </c>
      <c r="E45" s="338"/>
      <c r="F45" s="344" t="s">
        <v>267</v>
      </c>
      <c r="G45" s="346"/>
      <c r="H45" s="338"/>
      <c r="I45" s="344" t="s">
        <v>26</v>
      </c>
      <c r="J45" s="338"/>
      <c r="K45" s="344" t="s">
        <v>67</v>
      </c>
      <c r="L45" s="346"/>
      <c r="M45" s="129" t="s">
        <v>274</v>
      </c>
      <c r="N45" s="108">
        <v>0</v>
      </c>
      <c r="O45" s="345">
        <v>2800</v>
      </c>
      <c r="P45" s="346"/>
      <c r="Q45" s="346"/>
      <c r="R45" s="347"/>
      <c r="S45" s="110">
        <f t="shared" si="1"/>
        <v>2800</v>
      </c>
    </row>
    <row r="46" spans="1:19" s="100" customFormat="1" ht="57" customHeight="1">
      <c r="A46" s="107" t="s">
        <v>275</v>
      </c>
      <c r="B46" s="337" t="s">
        <v>150</v>
      </c>
      <c r="C46" s="338"/>
      <c r="D46" s="344" t="s">
        <v>166</v>
      </c>
      <c r="E46" s="338"/>
      <c r="F46" s="344" t="s">
        <v>267</v>
      </c>
      <c r="G46" s="346"/>
      <c r="H46" s="338"/>
      <c r="I46" s="344" t="s">
        <v>26</v>
      </c>
      <c r="J46" s="338"/>
      <c r="K46" s="344" t="s">
        <v>67</v>
      </c>
      <c r="L46" s="346"/>
      <c r="M46" s="129" t="s">
        <v>276</v>
      </c>
      <c r="N46" s="108">
        <v>0</v>
      </c>
      <c r="O46" s="345">
        <v>9000</v>
      </c>
      <c r="P46" s="346"/>
      <c r="Q46" s="346"/>
      <c r="R46" s="347"/>
      <c r="S46" s="110">
        <f t="shared" si="1"/>
        <v>9000</v>
      </c>
    </row>
    <row r="47" spans="1:19" s="100" customFormat="1" ht="75">
      <c r="A47" s="107" t="s">
        <v>277</v>
      </c>
      <c r="B47" s="337" t="s">
        <v>150</v>
      </c>
      <c r="C47" s="338"/>
      <c r="D47" s="344" t="s">
        <v>166</v>
      </c>
      <c r="E47" s="338"/>
      <c r="F47" s="344" t="s">
        <v>267</v>
      </c>
      <c r="G47" s="346"/>
      <c r="H47" s="338"/>
      <c r="I47" s="344" t="s">
        <v>27</v>
      </c>
      <c r="J47" s="338"/>
      <c r="K47" s="344" t="s">
        <v>143</v>
      </c>
      <c r="L47" s="346"/>
      <c r="M47" s="129" t="s">
        <v>278</v>
      </c>
      <c r="N47" s="108">
        <v>0</v>
      </c>
      <c r="O47" s="345">
        <v>320000</v>
      </c>
      <c r="P47" s="346"/>
      <c r="Q47" s="346"/>
      <c r="R47" s="347"/>
      <c r="S47" s="110">
        <f t="shared" si="1"/>
        <v>320000</v>
      </c>
    </row>
    <row r="48" spans="1:19" s="100" customFormat="1" ht="68.25" customHeight="1">
      <c r="A48" s="107" t="s">
        <v>279</v>
      </c>
      <c r="B48" s="337" t="s">
        <v>150</v>
      </c>
      <c r="C48" s="338"/>
      <c r="D48" s="344" t="s">
        <v>166</v>
      </c>
      <c r="E48" s="338"/>
      <c r="F48" s="344" t="s">
        <v>267</v>
      </c>
      <c r="G48" s="346"/>
      <c r="H48" s="338"/>
      <c r="I48" s="344" t="s">
        <v>27</v>
      </c>
      <c r="J48" s="338"/>
      <c r="K48" s="344" t="s">
        <v>143</v>
      </c>
      <c r="L48" s="346"/>
      <c r="M48" s="129" t="s">
        <v>280</v>
      </c>
      <c r="N48" s="108">
        <v>0</v>
      </c>
      <c r="O48" s="345">
        <v>472000</v>
      </c>
      <c r="P48" s="346"/>
      <c r="Q48" s="346"/>
      <c r="R48" s="347"/>
      <c r="S48" s="110">
        <f t="shared" si="1"/>
        <v>472000</v>
      </c>
    </row>
    <row r="49" spans="1:19" s="100" customFormat="1" ht="56.25" customHeight="1">
      <c r="A49" s="107" t="s">
        <v>281</v>
      </c>
      <c r="B49" s="337" t="s">
        <v>150</v>
      </c>
      <c r="C49" s="338"/>
      <c r="D49" s="344" t="s">
        <v>166</v>
      </c>
      <c r="E49" s="338"/>
      <c r="F49" s="344" t="s">
        <v>267</v>
      </c>
      <c r="G49" s="346"/>
      <c r="H49" s="338"/>
      <c r="I49" s="344" t="s">
        <v>27</v>
      </c>
      <c r="J49" s="338"/>
      <c r="K49" s="344" t="s">
        <v>143</v>
      </c>
      <c r="L49" s="346"/>
      <c r="M49" s="129" t="s">
        <v>282</v>
      </c>
      <c r="N49" s="108">
        <v>0</v>
      </c>
      <c r="O49" s="345">
        <v>1082000</v>
      </c>
      <c r="P49" s="346"/>
      <c r="Q49" s="346"/>
      <c r="R49" s="347"/>
      <c r="S49" s="110">
        <f t="shared" si="1"/>
        <v>1082000</v>
      </c>
    </row>
    <row r="50" spans="1:19" s="100" customFormat="1" ht="40.5" customHeight="1">
      <c r="A50" s="107" t="s">
        <v>283</v>
      </c>
      <c r="B50" s="337" t="s">
        <v>150</v>
      </c>
      <c r="C50" s="338"/>
      <c r="D50" s="344" t="s">
        <v>166</v>
      </c>
      <c r="E50" s="338"/>
      <c r="F50" s="344" t="s">
        <v>267</v>
      </c>
      <c r="G50" s="346"/>
      <c r="H50" s="338"/>
      <c r="I50" s="344" t="s">
        <v>27</v>
      </c>
      <c r="J50" s="338"/>
      <c r="K50" s="344" t="s">
        <v>143</v>
      </c>
      <c r="L50" s="346"/>
      <c r="M50" s="129" t="s">
        <v>284</v>
      </c>
      <c r="N50" s="108">
        <v>0</v>
      </c>
      <c r="O50" s="345">
        <v>940000</v>
      </c>
      <c r="P50" s="346"/>
      <c r="Q50" s="346"/>
      <c r="R50" s="347"/>
      <c r="S50" s="110">
        <f t="shared" si="1"/>
        <v>940000</v>
      </c>
    </row>
    <row r="51" spans="1:19" s="100" customFormat="1" ht="43.5" customHeight="1">
      <c r="A51" s="107" t="s">
        <v>285</v>
      </c>
      <c r="B51" s="414" t="s">
        <v>150</v>
      </c>
      <c r="C51" s="415"/>
      <c r="D51" s="342" t="s">
        <v>166</v>
      </c>
      <c r="E51" s="416"/>
      <c r="F51" s="342" t="s">
        <v>267</v>
      </c>
      <c r="G51" s="343"/>
      <c r="H51" s="416"/>
      <c r="I51" s="342" t="s">
        <v>27</v>
      </c>
      <c r="J51" s="416"/>
      <c r="K51" s="342" t="s">
        <v>143</v>
      </c>
      <c r="L51" s="416"/>
      <c r="M51" s="129" t="s">
        <v>286</v>
      </c>
      <c r="N51" s="109">
        <v>0</v>
      </c>
      <c r="O51" s="417">
        <v>146000</v>
      </c>
      <c r="P51" s="418"/>
      <c r="Q51" s="418"/>
      <c r="R51" s="419"/>
      <c r="S51" s="110">
        <f t="shared" si="1"/>
        <v>146000</v>
      </c>
    </row>
    <row r="52" spans="1:19" s="100" customFormat="1" ht="37.5" customHeight="1">
      <c r="A52" s="140" t="s">
        <v>287</v>
      </c>
      <c r="B52" s="420" t="s">
        <v>150</v>
      </c>
      <c r="C52" s="421"/>
      <c r="D52" s="422" t="s">
        <v>166</v>
      </c>
      <c r="E52" s="421"/>
      <c r="F52" s="422" t="s">
        <v>267</v>
      </c>
      <c r="G52" s="423"/>
      <c r="H52" s="421"/>
      <c r="I52" s="422" t="s">
        <v>27</v>
      </c>
      <c r="J52" s="421"/>
      <c r="K52" s="422" t="s">
        <v>143</v>
      </c>
      <c r="L52" s="423"/>
      <c r="M52" s="134" t="s">
        <v>288</v>
      </c>
      <c r="N52" s="135">
        <v>0</v>
      </c>
      <c r="O52" s="424">
        <v>620000</v>
      </c>
      <c r="P52" s="423"/>
      <c r="Q52" s="423"/>
      <c r="R52" s="425"/>
      <c r="S52" s="110">
        <f t="shared" si="1"/>
        <v>620000</v>
      </c>
    </row>
    <row r="53" spans="1:19" s="100" customFormat="1" ht="70.5" customHeight="1">
      <c r="A53" s="142" t="s">
        <v>289</v>
      </c>
      <c r="B53" s="401" t="s">
        <v>150</v>
      </c>
      <c r="C53" s="402"/>
      <c r="D53" s="403" t="s">
        <v>166</v>
      </c>
      <c r="E53" s="402"/>
      <c r="F53" s="403" t="s">
        <v>267</v>
      </c>
      <c r="G53" s="404"/>
      <c r="H53" s="402"/>
      <c r="I53" s="403" t="s">
        <v>27</v>
      </c>
      <c r="J53" s="402"/>
      <c r="K53" s="403" t="s">
        <v>143</v>
      </c>
      <c r="L53" s="404"/>
      <c r="M53" s="131" t="s">
        <v>290</v>
      </c>
      <c r="N53" s="127">
        <v>0</v>
      </c>
      <c r="O53" s="405">
        <v>175000</v>
      </c>
      <c r="P53" s="404"/>
      <c r="Q53" s="404"/>
      <c r="R53" s="406"/>
      <c r="S53" s="110">
        <f t="shared" si="1"/>
        <v>175000</v>
      </c>
    </row>
    <row r="54" spans="1:19" s="100" customFormat="1" ht="56.25" customHeight="1">
      <c r="A54" s="107" t="s">
        <v>291</v>
      </c>
      <c r="B54" s="337" t="s">
        <v>150</v>
      </c>
      <c r="C54" s="338"/>
      <c r="D54" s="344" t="s">
        <v>166</v>
      </c>
      <c r="E54" s="338"/>
      <c r="F54" s="344" t="s">
        <v>267</v>
      </c>
      <c r="G54" s="346"/>
      <c r="H54" s="338"/>
      <c r="I54" s="344" t="s">
        <v>27</v>
      </c>
      <c r="J54" s="338"/>
      <c r="K54" s="344" t="s">
        <v>143</v>
      </c>
      <c r="L54" s="346"/>
      <c r="M54" s="129" t="s">
        <v>292</v>
      </c>
      <c r="N54" s="108">
        <v>0</v>
      </c>
      <c r="O54" s="345">
        <v>2088000</v>
      </c>
      <c r="P54" s="346"/>
      <c r="Q54" s="346"/>
      <c r="R54" s="347"/>
      <c r="S54" s="110">
        <f t="shared" si="1"/>
        <v>2088000</v>
      </c>
    </row>
    <row r="55" spans="1:19" s="100" customFormat="1" ht="75">
      <c r="A55" s="107" t="s">
        <v>293</v>
      </c>
      <c r="B55" s="337" t="s">
        <v>150</v>
      </c>
      <c r="C55" s="338"/>
      <c r="D55" s="344" t="s">
        <v>166</v>
      </c>
      <c r="E55" s="338"/>
      <c r="F55" s="344" t="s">
        <v>267</v>
      </c>
      <c r="G55" s="346"/>
      <c r="H55" s="338"/>
      <c r="I55" s="344" t="s">
        <v>27</v>
      </c>
      <c r="J55" s="338"/>
      <c r="K55" s="344" t="s">
        <v>143</v>
      </c>
      <c r="L55" s="346"/>
      <c r="M55" s="129" t="s">
        <v>294</v>
      </c>
      <c r="N55" s="108">
        <v>0</v>
      </c>
      <c r="O55" s="345">
        <v>690000</v>
      </c>
      <c r="P55" s="346"/>
      <c r="Q55" s="346"/>
      <c r="R55" s="347"/>
      <c r="S55" s="110">
        <f t="shared" si="1"/>
        <v>690000</v>
      </c>
    </row>
    <row r="56" spans="1:19" s="100" customFormat="1" ht="56.25" customHeight="1">
      <c r="A56" s="107" t="s">
        <v>295</v>
      </c>
      <c r="B56" s="337" t="s">
        <v>150</v>
      </c>
      <c r="C56" s="338"/>
      <c r="D56" s="344" t="s">
        <v>166</v>
      </c>
      <c r="E56" s="338"/>
      <c r="F56" s="344" t="s">
        <v>267</v>
      </c>
      <c r="G56" s="346"/>
      <c r="H56" s="338"/>
      <c r="I56" s="344" t="s">
        <v>27</v>
      </c>
      <c r="J56" s="338"/>
      <c r="K56" s="344" t="s">
        <v>143</v>
      </c>
      <c r="L56" s="346"/>
      <c r="M56" s="129" t="s">
        <v>296</v>
      </c>
      <c r="N56" s="108">
        <v>0</v>
      </c>
      <c r="O56" s="345">
        <v>3380000</v>
      </c>
      <c r="P56" s="346"/>
      <c r="Q56" s="346"/>
      <c r="R56" s="347"/>
      <c r="S56" s="110">
        <f t="shared" si="1"/>
        <v>3380000</v>
      </c>
    </row>
    <row r="57" spans="1:19" s="100" customFormat="1" ht="56.25" customHeight="1">
      <c r="A57" s="107" t="s">
        <v>297</v>
      </c>
      <c r="B57" s="337" t="s">
        <v>150</v>
      </c>
      <c r="C57" s="338"/>
      <c r="D57" s="344" t="s">
        <v>166</v>
      </c>
      <c r="E57" s="338"/>
      <c r="F57" s="344" t="s">
        <v>267</v>
      </c>
      <c r="G57" s="346"/>
      <c r="H57" s="338"/>
      <c r="I57" s="344" t="s">
        <v>27</v>
      </c>
      <c r="J57" s="338"/>
      <c r="K57" s="344" t="s">
        <v>143</v>
      </c>
      <c r="L57" s="346"/>
      <c r="M57" s="129" t="s">
        <v>298</v>
      </c>
      <c r="N57" s="108">
        <v>0</v>
      </c>
      <c r="O57" s="345">
        <v>445000</v>
      </c>
      <c r="P57" s="346"/>
      <c r="Q57" s="346"/>
      <c r="R57" s="347"/>
      <c r="S57" s="110">
        <f t="shared" si="1"/>
        <v>445000</v>
      </c>
    </row>
    <row r="58" spans="1:19" s="100" customFormat="1" ht="56.25" customHeight="1">
      <c r="A58" s="107" t="s">
        <v>299</v>
      </c>
      <c r="B58" s="337" t="s">
        <v>150</v>
      </c>
      <c r="C58" s="338"/>
      <c r="D58" s="344" t="s">
        <v>166</v>
      </c>
      <c r="E58" s="338"/>
      <c r="F58" s="344" t="s">
        <v>267</v>
      </c>
      <c r="G58" s="346"/>
      <c r="H58" s="338"/>
      <c r="I58" s="344" t="s">
        <v>27</v>
      </c>
      <c r="J58" s="338"/>
      <c r="K58" s="344" t="s">
        <v>143</v>
      </c>
      <c r="L58" s="346"/>
      <c r="M58" s="129" t="s">
        <v>300</v>
      </c>
      <c r="N58" s="108">
        <v>0</v>
      </c>
      <c r="O58" s="345">
        <v>744000</v>
      </c>
      <c r="P58" s="346"/>
      <c r="Q58" s="346"/>
      <c r="R58" s="347"/>
      <c r="S58" s="110">
        <f t="shared" si="1"/>
        <v>744000</v>
      </c>
    </row>
    <row r="59" spans="1:19" s="100" customFormat="1" ht="56.25" customHeight="1">
      <c r="A59" s="140" t="s">
        <v>301</v>
      </c>
      <c r="B59" s="420" t="s">
        <v>150</v>
      </c>
      <c r="C59" s="421"/>
      <c r="D59" s="422" t="s">
        <v>166</v>
      </c>
      <c r="E59" s="421"/>
      <c r="F59" s="422" t="s">
        <v>267</v>
      </c>
      <c r="G59" s="423"/>
      <c r="H59" s="421"/>
      <c r="I59" s="422" t="s">
        <v>27</v>
      </c>
      <c r="J59" s="421"/>
      <c r="K59" s="422" t="s">
        <v>143</v>
      </c>
      <c r="L59" s="423"/>
      <c r="M59" s="134" t="s">
        <v>302</v>
      </c>
      <c r="N59" s="135">
        <v>0</v>
      </c>
      <c r="O59" s="424">
        <v>1066000</v>
      </c>
      <c r="P59" s="423"/>
      <c r="Q59" s="423"/>
      <c r="R59" s="425"/>
      <c r="S59" s="110">
        <f t="shared" si="1"/>
        <v>1066000</v>
      </c>
    </row>
    <row r="60" spans="1:19" s="100" customFormat="1" ht="56.25" customHeight="1">
      <c r="A60" s="142" t="s">
        <v>303</v>
      </c>
      <c r="B60" s="401" t="s">
        <v>150</v>
      </c>
      <c r="C60" s="402"/>
      <c r="D60" s="403" t="s">
        <v>166</v>
      </c>
      <c r="E60" s="402"/>
      <c r="F60" s="403" t="s">
        <v>267</v>
      </c>
      <c r="G60" s="404"/>
      <c r="H60" s="402"/>
      <c r="I60" s="403" t="s">
        <v>27</v>
      </c>
      <c r="J60" s="402"/>
      <c r="K60" s="403" t="s">
        <v>143</v>
      </c>
      <c r="L60" s="404"/>
      <c r="M60" s="131" t="s">
        <v>304</v>
      </c>
      <c r="N60" s="127">
        <v>0</v>
      </c>
      <c r="O60" s="405">
        <v>1310000</v>
      </c>
      <c r="P60" s="404"/>
      <c r="Q60" s="404"/>
      <c r="R60" s="406"/>
      <c r="S60" s="110">
        <f t="shared" si="1"/>
        <v>1310000</v>
      </c>
    </row>
    <row r="61" spans="1:19" s="100" customFormat="1" ht="56.25" customHeight="1">
      <c r="A61" s="107" t="s">
        <v>305</v>
      </c>
      <c r="B61" s="337" t="s">
        <v>150</v>
      </c>
      <c r="C61" s="338"/>
      <c r="D61" s="344" t="s">
        <v>166</v>
      </c>
      <c r="E61" s="338"/>
      <c r="F61" s="344" t="s">
        <v>267</v>
      </c>
      <c r="G61" s="346"/>
      <c r="H61" s="338"/>
      <c r="I61" s="344" t="s">
        <v>27</v>
      </c>
      <c r="J61" s="338"/>
      <c r="K61" s="344" t="s">
        <v>143</v>
      </c>
      <c r="L61" s="346"/>
      <c r="M61" s="129" t="s">
        <v>306</v>
      </c>
      <c r="N61" s="108">
        <v>0</v>
      </c>
      <c r="O61" s="345">
        <v>544650</v>
      </c>
      <c r="P61" s="346"/>
      <c r="Q61" s="346"/>
      <c r="R61" s="347"/>
      <c r="S61" s="110">
        <f t="shared" si="1"/>
        <v>544650</v>
      </c>
    </row>
    <row r="62" spans="1:19" s="100" customFormat="1" ht="56.25" customHeight="1">
      <c r="A62" s="107" t="s">
        <v>307</v>
      </c>
      <c r="B62" s="337" t="s">
        <v>150</v>
      </c>
      <c r="C62" s="338"/>
      <c r="D62" s="344" t="s">
        <v>166</v>
      </c>
      <c r="E62" s="338"/>
      <c r="F62" s="344" t="s">
        <v>267</v>
      </c>
      <c r="G62" s="346"/>
      <c r="H62" s="338"/>
      <c r="I62" s="344" t="s">
        <v>27</v>
      </c>
      <c r="J62" s="338"/>
      <c r="K62" s="344" t="s">
        <v>143</v>
      </c>
      <c r="L62" s="346"/>
      <c r="M62" s="129" t="s">
        <v>308</v>
      </c>
      <c r="N62" s="108">
        <v>0</v>
      </c>
      <c r="O62" s="345">
        <v>584000</v>
      </c>
      <c r="P62" s="346"/>
      <c r="Q62" s="346"/>
      <c r="R62" s="347"/>
      <c r="S62" s="110">
        <f t="shared" si="1"/>
        <v>584000</v>
      </c>
    </row>
    <row r="63" spans="1:19" s="100" customFormat="1" ht="56.25" customHeight="1">
      <c r="A63" s="107" t="s">
        <v>309</v>
      </c>
      <c r="B63" s="337" t="s">
        <v>150</v>
      </c>
      <c r="C63" s="338"/>
      <c r="D63" s="344" t="s">
        <v>166</v>
      </c>
      <c r="E63" s="338"/>
      <c r="F63" s="344" t="s">
        <v>267</v>
      </c>
      <c r="G63" s="346"/>
      <c r="H63" s="338"/>
      <c r="I63" s="344" t="s">
        <v>27</v>
      </c>
      <c r="J63" s="338"/>
      <c r="K63" s="344" t="s">
        <v>143</v>
      </c>
      <c r="L63" s="346"/>
      <c r="M63" s="129" t="s">
        <v>310</v>
      </c>
      <c r="N63" s="108">
        <v>0</v>
      </c>
      <c r="O63" s="345">
        <v>584000</v>
      </c>
      <c r="P63" s="346"/>
      <c r="Q63" s="346"/>
      <c r="R63" s="347"/>
      <c r="S63" s="110">
        <f t="shared" si="1"/>
        <v>584000</v>
      </c>
    </row>
    <row r="64" spans="1:19" s="100" customFormat="1" ht="40.5" customHeight="1">
      <c r="A64" s="107" t="s">
        <v>311</v>
      </c>
      <c r="B64" s="337" t="s">
        <v>150</v>
      </c>
      <c r="C64" s="338"/>
      <c r="D64" s="344" t="s">
        <v>166</v>
      </c>
      <c r="E64" s="338"/>
      <c r="F64" s="342" t="s">
        <v>267</v>
      </c>
      <c r="G64" s="343"/>
      <c r="H64" s="416"/>
      <c r="I64" s="342" t="s">
        <v>27</v>
      </c>
      <c r="J64" s="416"/>
      <c r="K64" s="342" t="s">
        <v>143</v>
      </c>
      <c r="L64" s="343"/>
      <c r="M64" s="129" t="s">
        <v>312</v>
      </c>
      <c r="N64" s="109">
        <v>0</v>
      </c>
      <c r="O64" s="426">
        <v>294000</v>
      </c>
      <c r="P64" s="427"/>
      <c r="Q64" s="427"/>
      <c r="R64" s="428"/>
      <c r="S64" s="110">
        <f t="shared" si="1"/>
        <v>294000</v>
      </c>
    </row>
    <row r="65" spans="1:19" s="100" customFormat="1" ht="59.25" customHeight="1">
      <c r="A65" s="107" t="s">
        <v>313</v>
      </c>
      <c r="B65" s="337" t="s">
        <v>150</v>
      </c>
      <c r="C65" s="338"/>
      <c r="D65" s="344" t="s">
        <v>166</v>
      </c>
      <c r="E65" s="338"/>
      <c r="F65" s="344" t="s">
        <v>267</v>
      </c>
      <c r="G65" s="346"/>
      <c r="H65" s="338"/>
      <c r="I65" s="344" t="s">
        <v>27</v>
      </c>
      <c r="J65" s="338"/>
      <c r="K65" s="344" t="s">
        <v>143</v>
      </c>
      <c r="L65" s="346"/>
      <c r="M65" s="129" t="s">
        <v>314</v>
      </c>
      <c r="N65" s="108">
        <v>0</v>
      </c>
      <c r="O65" s="405">
        <v>334000</v>
      </c>
      <c r="P65" s="404"/>
      <c r="Q65" s="404"/>
      <c r="R65" s="406"/>
      <c r="S65" s="110">
        <f t="shared" si="1"/>
        <v>334000</v>
      </c>
    </row>
    <row r="66" spans="1:19" s="100" customFormat="1" ht="50.25" customHeight="1">
      <c r="A66" s="107" t="s">
        <v>315</v>
      </c>
      <c r="B66" s="337" t="s">
        <v>150</v>
      </c>
      <c r="C66" s="338"/>
      <c r="D66" s="344" t="s">
        <v>166</v>
      </c>
      <c r="E66" s="338"/>
      <c r="F66" s="344" t="s">
        <v>267</v>
      </c>
      <c r="G66" s="346"/>
      <c r="H66" s="338"/>
      <c r="I66" s="344" t="s">
        <v>27</v>
      </c>
      <c r="J66" s="338"/>
      <c r="K66" s="344" t="s">
        <v>143</v>
      </c>
      <c r="L66" s="346"/>
      <c r="M66" s="129" t="s">
        <v>316</v>
      </c>
      <c r="N66" s="108">
        <v>0</v>
      </c>
      <c r="O66" s="345">
        <v>426000</v>
      </c>
      <c r="P66" s="346"/>
      <c r="Q66" s="346"/>
      <c r="R66" s="347"/>
      <c r="S66" s="110">
        <f t="shared" si="1"/>
        <v>426000</v>
      </c>
    </row>
    <row r="67" spans="1:19" s="100" customFormat="1" ht="56.25" customHeight="1">
      <c r="A67" s="107" t="s">
        <v>317</v>
      </c>
      <c r="B67" s="337" t="s">
        <v>150</v>
      </c>
      <c r="C67" s="338"/>
      <c r="D67" s="344" t="s">
        <v>166</v>
      </c>
      <c r="E67" s="338"/>
      <c r="F67" s="344" t="s">
        <v>160</v>
      </c>
      <c r="G67" s="346"/>
      <c r="H67" s="338"/>
      <c r="I67" s="344" t="s">
        <v>27</v>
      </c>
      <c r="J67" s="338"/>
      <c r="K67" s="344" t="s">
        <v>140</v>
      </c>
      <c r="L67" s="346"/>
      <c r="M67" s="129" t="s">
        <v>318</v>
      </c>
      <c r="N67" s="108">
        <v>0</v>
      </c>
      <c r="O67" s="345">
        <v>300000</v>
      </c>
      <c r="P67" s="346"/>
      <c r="Q67" s="346"/>
      <c r="R67" s="347"/>
      <c r="S67" s="110">
        <f t="shared" si="1"/>
        <v>300000</v>
      </c>
    </row>
    <row r="68" spans="1:19" s="100" customFormat="1" ht="39" customHeight="1">
      <c r="A68" s="140" t="s">
        <v>319</v>
      </c>
      <c r="B68" s="360" t="s">
        <v>150</v>
      </c>
      <c r="C68" s="328"/>
      <c r="D68" s="361" t="s">
        <v>168</v>
      </c>
      <c r="E68" s="328"/>
      <c r="F68" s="361" t="s">
        <v>19</v>
      </c>
      <c r="G68" s="385"/>
      <c r="H68" s="328"/>
      <c r="I68" s="361" t="s">
        <v>19</v>
      </c>
      <c r="J68" s="328"/>
      <c r="K68" s="361" t="s">
        <v>320</v>
      </c>
      <c r="L68" s="385"/>
      <c r="M68" s="187"/>
      <c r="N68" s="174">
        <v>0</v>
      </c>
      <c r="O68" s="386">
        <v>12731</v>
      </c>
      <c r="P68" s="385"/>
      <c r="Q68" s="385"/>
      <c r="R68" s="387"/>
      <c r="S68" s="110">
        <f t="shared" si="1"/>
        <v>12731</v>
      </c>
    </row>
    <row r="69" spans="1:19" s="100" customFormat="1" ht="38.25" customHeight="1">
      <c r="A69" s="142" t="s">
        <v>321</v>
      </c>
      <c r="B69" s="401" t="s">
        <v>150</v>
      </c>
      <c r="C69" s="402"/>
      <c r="D69" s="403" t="s">
        <v>168</v>
      </c>
      <c r="E69" s="402"/>
      <c r="F69" s="403" t="s">
        <v>19</v>
      </c>
      <c r="G69" s="404"/>
      <c r="H69" s="402"/>
      <c r="I69" s="403" t="s">
        <v>19</v>
      </c>
      <c r="J69" s="402"/>
      <c r="K69" s="403" t="s">
        <v>322</v>
      </c>
      <c r="L69" s="404"/>
      <c r="M69" s="131"/>
      <c r="N69" s="127">
        <v>0</v>
      </c>
      <c r="O69" s="405">
        <v>17149.5</v>
      </c>
      <c r="P69" s="404"/>
      <c r="Q69" s="404"/>
      <c r="R69" s="406"/>
      <c r="S69" s="110">
        <f t="shared" si="1"/>
        <v>17149.5</v>
      </c>
    </row>
    <row r="70" spans="1:19" s="100" customFormat="1" ht="26.25" customHeight="1">
      <c r="A70" s="348" t="s">
        <v>337</v>
      </c>
      <c r="B70" s="349"/>
      <c r="C70" s="349"/>
      <c r="D70" s="349"/>
      <c r="E70" s="349"/>
      <c r="F70" s="349"/>
      <c r="G70" s="349"/>
      <c r="H70" s="349"/>
      <c r="I70" s="349"/>
      <c r="J70" s="349"/>
      <c r="K70" s="349"/>
      <c r="L70" s="349"/>
      <c r="M70" s="349"/>
      <c r="N70" s="104"/>
      <c r="O70" s="104"/>
      <c r="P70" s="104"/>
      <c r="Q70" s="104"/>
      <c r="R70" s="105"/>
      <c r="S70" s="105"/>
    </row>
    <row r="71" spans="1:19" s="100" customFormat="1" ht="60.75" customHeight="1">
      <c r="A71" s="107">
        <v>64</v>
      </c>
      <c r="B71" s="337" t="s">
        <v>323</v>
      </c>
      <c r="C71" s="338"/>
      <c r="D71" s="344" t="s">
        <v>168</v>
      </c>
      <c r="E71" s="338"/>
      <c r="F71" s="344" t="s">
        <v>19</v>
      </c>
      <c r="G71" s="346"/>
      <c r="H71" s="338"/>
      <c r="I71" s="344" t="s">
        <v>19</v>
      </c>
      <c r="J71" s="338"/>
      <c r="K71" s="344" t="s">
        <v>324</v>
      </c>
      <c r="L71" s="346"/>
      <c r="M71" s="129" t="s">
        <v>325</v>
      </c>
      <c r="N71" s="108">
        <v>0</v>
      </c>
      <c r="O71" s="345">
        <v>218609.2</v>
      </c>
      <c r="P71" s="346"/>
      <c r="Q71" s="346"/>
      <c r="R71" s="347"/>
      <c r="S71" s="110">
        <f>SUM(O71)</f>
        <v>218609.2</v>
      </c>
    </row>
    <row r="72" spans="1:19" s="100" customFormat="1" ht="69" customHeight="1">
      <c r="A72" s="107">
        <v>65</v>
      </c>
      <c r="B72" s="337" t="s">
        <v>323</v>
      </c>
      <c r="C72" s="338"/>
      <c r="D72" s="344" t="s">
        <v>168</v>
      </c>
      <c r="E72" s="338"/>
      <c r="F72" s="344" t="s">
        <v>19</v>
      </c>
      <c r="G72" s="346"/>
      <c r="H72" s="338"/>
      <c r="I72" s="344" t="s">
        <v>19</v>
      </c>
      <c r="J72" s="338"/>
      <c r="K72" s="344" t="s">
        <v>326</v>
      </c>
      <c r="L72" s="346"/>
      <c r="M72" s="129" t="s">
        <v>327</v>
      </c>
      <c r="N72" s="108">
        <v>0</v>
      </c>
      <c r="O72" s="345">
        <v>24464.46</v>
      </c>
      <c r="P72" s="346"/>
      <c r="Q72" s="346"/>
      <c r="R72" s="347"/>
      <c r="S72" s="110">
        <f>SUM(O72)</f>
        <v>24464.46</v>
      </c>
    </row>
    <row r="73" spans="1:19" s="100" customFormat="1" ht="63.75" customHeight="1">
      <c r="A73" s="107">
        <v>66</v>
      </c>
      <c r="B73" s="337" t="s">
        <v>323</v>
      </c>
      <c r="C73" s="338"/>
      <c r="D73" s="344" t="s">
        <v>168</v>
      </c>
      <c r="E73" s="338"/>
      <c r="F73" s="344" t="s">
        <v>19</v>
      </c>
      <c r="G73" s="346"/>
      <c r="H73" s="338"/>
      <c r="I73" s="344" t="s">
        <v>19</v>
      </c>
      <c r="J73" s="338"/>
      <c r="K73" s="344" t="s">
        <v>322</v>
      </c>
      <c r="L73" s="346"/>
      <c r="M73" s="129" t="s">
        <v>325</v>
      </c>
      <c r="N73" s="108">
        <v>0</v>
      </c>
      <c r="O73" s="345">
        <v>13663.11</v>
      </c>
      <c r="P73" s="346"/>
      <c r="Q73" s="346"/>
      <c r="R73" s="347"/>
      <c r="S73" s="110">
        <f>SUM(O73)</f>
        <v>13663.11</v>
      </c>
    </row>
    <row r="74" spans="1:19" s="100" customFormat="1" ht="62.25" customHeight="1">
      <c r="A74" s="107">
        <v>67</v>
      </c>
      <c r="B74" s="337" t="s">
        <v>323</v>
      </c>
      <c r="C74" s="338"/>
      <c r="D74" s="344" t="s">
        <v>168</v>
      </c>
      <c r="E74" s="338"/>
      <c r="F74" s="344" t="s">
        <v>19</v>
      </c>
      <c r="G74" s="346"/>
      <c r="H74" s="338"/>
      <c r="I74" s="344" t="s">
        <v>19</v>
      </c>
      <c r="J74" s="338"/>
      <c r="K74" s="344" t="s">
        <v>328</v>
      </c>
      <c r="L74" s="346"/>
      <c r="M74" s="129" t="s">
        <v>325</v>
      </c>
      <c r="N74" s="108">
        <v>0</v>
      </c>
      <c r="O74" s="345">
        <v>226147.5</v>
      </c>
      <c r="P74" s="346"/>
      <c r="Q74" s="346"/>
      <c r="R74" s="347"/>
      <c r="S74" s="110">
        <f>SUM(O74)</f>
        <v>226147.5</v>
      </c>
    </row>
    <row r="75" spans="1:19" s="100" customFormat="1" ht="61.5" customHeight="1">
      <c r="A75" s="107">
        <v>68</v>
      </c>
      <c r="B75" s="337" t="s">
        <v>323</v>
      </c>
      <c r="C75" s="338"/>
      <c r="D75" s="344" t="s">
        <v>168</v>
      </c>
      <c r="E75" s="338"/>
      <c r="F75" s="344" t="s">
        <v>19</v>
      </c>
      <c r="G75" s="346"/>
      <c r="H75" s="338"/>
      <c r="I75" s="344" t="s">
        <v>19</v>
      </c>
      <c r="J75" s="338"/>
      <c r="K75" s="344" t="s">
        <v>328</v>
      </c>
      <c r="L75" s="346"/>
      <c r="M75" s="129" t="s">
        <v>327</v>
      </c>
      <c r="N75" s="108">
        <v>0</v>
      </c>
      <c r="O75" s="345">
        <v>216787.15</v>
      </c>
      <c r="P75" s="346"/>
      <c r="Q75" s="346"/>
      <c r="R75" s="347"/>
      <c r="S75" s="110">
        <f>SUM(O75)</f>
        <v>216787.15</v>
      </c>
    </row>
    <row r="76" spans="1:19" s="100" customFormat="1" ht="29.25" customHeight="1">
      <c r="A76" s="348" t="s">
        <v>338</v>
      </c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349"/>
      <c r="M76" s="349"/>
      <c r="N76" s="104"/>
      <c r="O76" s="104"/>
      <c r="P76" s="104"/>
      <c r="Q76" s="104"/>
      <c r="R76" s="105"/>
      <c r="S76" s="105"/>
    </row>
    <row r="77" spans="1:19" s="106" customFormat="1" ht="36" customHeight="1">
      <c r="A77" s="140">
        <v>69</v>
      </c>
      <c r="B77" s="360" t="s">
        <v>329</v>
      </c>
      <c r="C77" s="328"/>
      <c r="D77" s="361" t="s">
        <v>166</v>
      </c>
      <c r="E77" s="328"/>
      <c r="F77" s="362" t="s">
        <v>267</v>
      </c>
      <c r="G77" s="363"/>
      <c r="H77" s="364"/>
      <c r="I77" s="362" t="s">
        <v>27</v>
      </c>
      <c r="J77" s="364"/>
      <c r="K77" s="362" t="s">
        <v>143</v>
      </c>
      <c r="L77" s="363"/>
      <c r="M77" s="187" t="s">
        <v>490</v>
      </c>
      <c r="N77" s="181">
        <v>1998000</v>
      </c>
      <c r="O77" s="365">
        <v>999000</v>
      </c>
      <c r="P77" s="366"/>
      <c r="Q77" s="366"/>
      <c r="R77" s="367"/>
      <c r="S77" s="111">
        <f>SUM(O77)</f>
        <v>999000</v>
      </c>
    </row>
    <row r="78" spans="1:19" s="106" customFormat="1" ht="56.25" customHeight="1">
      <c r="A78" s="142">
        <v>70</v>
      </c>
      <c r="B78" s="401" t="s">
        <v>329</v>
      </c>
      <c r="C78" s="402"/>
      <c r="D78" s="403" t="s">
        <v>201</v>
      </c>
      <c r="E78" s="402"/>
      <c r="F78" s="403" t="s">
        <v>153</v>
      </c>
      <c r="G78" s="404"/>
      <c r="H78" s="402"/>
      <c r="I78" s="429" t="s">
        <v>25</v>
      </c>
      <c r="J78" s="447"/>
      <c r="K78" s="429" t="s">
        <v>141</v>
      </c>
      <c r="L78" s="430"/>
      <c r="M78" s="131"/>
      <c r="N78" s="138">
        <v>0</v>
      </c>
      <c r="O78" s="417">
        <v>4250</v>
      </c>
      <c r="P78" s="418"/>
      <c r="Q78" s="418"/>
      <c r="R78" s="419"/>
      <c r="S78" s="111">
        <f>SUM(O78)</f>
        <v>4250</v>
      </c>
    </row>
    <row r="79" spans="1:19" s="100" customFormat="1" ht="30" customHeight="1">
      <c r="A79" s="348" t="s">
        <v>339</v>
      </c>
      <c r="B79" s="349"/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104"/>
      <c r="O79" s="132"/>
      <c r="P79" s="132"/>
      <c r="Q79" s="104"/>
      <c r="R79" s="105"/>
      <c r="S79" s="103"/>
    </row>
    <row r="80" spans="1:19" s="106" customFormat="1" ht="81" customHeight="1">
      <c r="A80" s="107">
        <v>71</v>
      </c>
      <c r="B80" s="337" t="s">
        <v>150</v>
      </c>
      <c r="C80" s="338"/>
      <c r="D80" s="344" t="s">
        <v>163</v>
      </c>
      <c r="E80" s="338"/>
      <c r="F80" s="342" t="s">
        <v>156</v>
      </c>
      <c r="G80" s="343"/>
      <c r="H80" s="416"/>
      <c r="I80" s="342" t="s">
        <v>27</v>
      </c>
      <c r="J80" s="416"/>
      <c r="K80" s="342" t="s">
        <v>143</v>
      </c>
      <c r="L80" s="343"/>
      <c r="M80" s="129" t="s">
        <v>334</v>
      </c>
      <c r="N80" s="109">
        <v>0</v>
      </c>
      <c r="O80" s="426">
        <v>499500</v>
      </c>
      <c r="P80" s="427"/>
      <c r="Q80" s="427"/>
      <c r="R80" s="428"/>
      <c r="S80" s="111">
        <f aca="true" t="shared" si="2" ref="S80:S86">SUM(O80)</f>
        <v>499500</v>
      </c>
    </row>
    <row r="81" spans="1:19" s="106" customFormat="1" ht="36" customHeight="1">
      <c r="A81" s="107">
        <v>72</v>
      </c>
      <c r="B81" s="337" t="s">
        <v>150</v>
      </c>
      <c r="C81" s="338"/>
      <c r="D81" s="344" t="s">
        <v>163</v>
      </c>
      <c r="E81" s="338"/>
      <c r="F81" s="342" t="s">
        <v>156</v>
      </c>
      <c r="G81" s="343"/>
      <c r="H81" s="416"/>
      <c r="I81" s="342" t="s">
        <v>23</v>
      </c>
      <c r="J81" s="416"/>
      <c r="K81" s="342" t="s">
        <v>330</v>
      </c>
      <c r="L81" s="343"/>
      <c r="M81" s="129" t="s">
        <v>335</v>
      </c>
      <c r="N81" s="109">
        <v>123000</v>
      </c>
      <c r="O81" s="426">
        <v>20500</v>
      </c>
      <c r="P81" s="427"/>
      <c r="Q81" s="427"/>
      <c r="R81" s="428"/>
      <c r="S81" s="111">
        <f t="shared" si="2"/>
        <v>20500</v>
      </c>
    </row>
    <row r="82" spans="1:19" s="106" customFormat="1" ht="36" customHeight="1">
      <c r="A82" s="107">
        <v>73</v>
      </c>
      <c r="B82" s="337" t="s">
        <v>150</v>
      </c>
      <c r="C82" s="338"/>
      <c r="D82" s="344" t="s">
        <v>166</v>
      </c>
      <c r="E82" s="338"/>
      <c r="F82" s="342" t="s">
        <v>267</v>
      </c>
      <c r="G82" s="343"/>
      <c r="H82" s="416"/>
      <c r="I82" s="342" t="s">
        <v>23</v>
      </c>
      <c r="J82" s="416"/>
      <c r="K82" s="342" t="s">
        <v>332</v>
      </c>
      <c r="L82" s="343"/>
      <c r="M82" s="129"/>
      <c r="N82" s="109">
        <v>88000</v>
      </c>
      <c r="O82" s="426">
        <v>8000</v>
      </c>
      <c r="P82" s="427"/>
      <c r="Q82" s="427"/>
      <c r="R82" s="428"/>
      <c r="S82" s="111">
        <f t="shared" si="2"/>
        <v>8000</v>
      </c>
    </row>
    <row r="83" spans="1:19" s="106" customFormat="1" ht="36" customHeight="1">
      <c r="A83" s="107">
        <v>74</v>
      </c>
      <c r="B83" s="337" t="s">
        <v>150</v>
      </c>
      <c r="C83" s="338"/>
      <c r="D83" s="344" t="s">
        <v>166</v>
      </c>
      <c r="E83" s="338"/>
      <c r="F83" s="342" t="s">
        <v>160</v>
      </c>
      <c r="G83" s="343"/>
      <c r="H83" s="416"/>
      <c r="I83" s="342" t="s">
        <v>23</v>
      </c>
      <c r="J83" s="416"/>
      <c r="K83" s="342" t="s">
        <v>332</v>
      </c>
      <c r="L83" s="343"/>
      <c r="M83" s="129"/>
      <c r="N83" s="109">
        <v>88000</v>
      </c>
      <c r="O83" s="426">
        <v>8000</v>
      </c>
      <c r="P83" s="427"/>
      <c r="Q83" s="427"/>
      <c r="R83" s="428"/>
      <c r="S83" s="111">
        <f t="shared" si="2"/>
        <v>8000</v>
      </c>
    </row>
    <row r="84" spans="1:19" s="106" customFormat="1" ht="36" customHeight="1">
      <c r="A84" s="107">
        <v>75</v>
      </c>
      <c r="B84" s="337" t="s">
        <v>150</v>
      </c>
      <c r="C84" s="338"/>
      <c r="D84" s="344" t="s">
        <v>166</v>
      </c>
      <c r="E84" s="338"/>
      <c r="F84" s="342" t="s">
        <v>267</v>
      </c>
      <c r="G84" s="343"/>
      <c r="H84" s="416"/>
      <c r="I84" s="342" t="s">
        <v>23</v>
      </c>
      <c r="J84" s="416"/>
      <c r="K84" s="342" t="s">
        <v>332</v>
      </c>
      <c r="L84" s="343"/>
      <c r="M84" s="129"/>
      <c r="N84" s="109">
        <v>88000</v>
      </c>
      <c r="O84" s="426">
        <v>8000</v>
      </c>
      <c r="P84" s="427"/>
      <c r="Q84" s="427"/>
      <c r="R84" s="428"/>
      <c r="S84" s="111">
        <f t="shared" si="2"/>
        <v>8000</v>
      </c>
    </row>
    <row r="85" spans="1:19" s="106" customFormat="1" ht="36" customHeight="1">
      <c r="A85" s="107">
        <v>76</v>
      </c>
      <c r="B85" s="337" t="s">
        <v>150</v>
      </c>
      <c r="C85" s="338"/>
      <c r="D85" s="344" t="s">
        <v>166</v>
      </c>
      <c r="E85" s="338"/>
      <c r="F85" s="342" t="s">
        <v>160</v>
      </c>
      <c r="G85" s="343"/>
      <c r="H85" s="416"/>
      <c r="I85" s="342" t="s">
        <v>23</v>
      </c>
      <c r="J85" s="416"/>
      <c r="K85" s="342" t="s">
        <v>332</v>
      </c>
      <c r="L85" s="343"/>
      <c r="M85" s="129"/>
      <c r="N85" s="109">
        <v>24000</v>
      </c>
      <c r="O85" s="426">
        <v>8000</v>
      </c>
      <c r="P85" s="427"/>
      <c r="Q85" s="427"/>
      <c r="R85" s="428"/>
      <c r="S85" s="111">
        <f t="shared" si="2"/>
        <v>8000</v>
      </c>
    </row>
    <row r="86" spans="1:20" s="106" customFormat="1" ht="58.5" customHeight="1">
      <c r="A86" s="107">
        <v>77</v>
      </c>
      <c r="B86" s="414" t="s">
        <v>150</v>
      </c>
      <c r="C86" s="415"/>
      <c r="D86" s="342" t="s">
        <v>163</v>
      </c>
      <c r="E86" s="416"/>
      <c r="F86" s="342" t="s">
        <v>156</v>
      </c>
      <c r="G86" s="343"/>
      <c r="H86" s="416"/>
      <c r="I86" s="342" t="s">
        <v>23</v>
      </c>
      <c r="J86" s="416"/>
      <c r="K86" s="342" t="s">
        <v>330</v>
      </c>
      <c r="L86" s="343"/>
      <c r="M86" s="129" t="s">
        <v>335</v>
      </c>
      <c r="N86" s="109">
        <v>137760</v>
      </c>
      <c r="O86" s="426">
        <v>26240</v>
      </c>
      <c r="P86" s="427"/>
      <c r="Q86" s="427"/>
      <c r="R86" s="448"/>
      <c r="S86" s="111">
        <f t="shared" si="2"/>
        <v>26240</v>
      </c>
      <c r="T86" s="136"/>
    </row>
    <row r="87" spans="1:20" s="106" customFormat="1" ht="36" customHeight="1">
      <c r="A87" s="107">
        <v>78</v>
      </c>
      <c r="B87" s="414" t="s">
        <v>150</v>
      </c>
      <c r="C87" s="415"/>
      <c r="D87" s="431" t="s">
        <v>166</v>
      </c>
      <c r="E87" s="439"/>
      <c r="F87" s="431" t="s">
        <v>160</v>
      </c>
      <c r="G87" s="432"/>
      <c r="H87" s="439"/>
      <c r="I87" s="342" t="s">
        <v>23</v>
      </c>
      <c r="J87" s="416"/>
      <c r="K87" s="344" t="s">
        <v>332</v>
      </c>
      <c r="L87" s="338"/>
      <c r="M87" s="129"/>
      <c r="N87" s="108">
        <v>88000</v>
      </c>
      <c r="O87" s="345">
        <v>8000</v>
      </c>
      <c r="P87" s="346"/>
      <c r="Q87" s="346"/>
      <c r="R87" s="346"/>
      <c r="S87" s="347"/>
      <c r="T87" s="136"/>
    </row>
    <row r="88" spans="1:20" s="106" customFormat="1" ht="36" customHeight="1">
      <c r="A88" s="140">
        <v>79</v>
      </c>
      <c r="B88" s="407" t="s">
        <v>150</v>
      </c>
      <c r="C88" s="408"/>
      <c r="D88" s="435" t="s">
        <v>166</v>
      </c>
      <c r="E88" s="440"/>
      <c r="F88" s="435" t="s">
        <v>160</v>
      </c>
      <c r="G88" s="436"/>
      <c r="H88" s="440"/>
      <c r="I88" s="362" t="s">
        <v>23</v>
      </c>
      <c r="J88" s="364"/>
      <c r="K88" s="361" t="s">
        <v>332</v>
      </c>
      <c r="L88" s="328"/>
      <c r="M88" s="187"/>
      <c r="N88" s="174">
        <v>88000</v>
      </c>
      <c r="O88" s="386">
        <v>8000</v>
      </c>
      <c r="P88" s="385"/>
      <c r="Q88" s="385"/>
      <c r="R88" s="385"/>
      <c r="S88" s="387"/>
      <c r="T88" s="136"/>
    </row>
    <row r="89" spans="1:20" s="106" customFormat="1" ht="36" customHeight="1">
      <c r="A89" s="142">
        <v>80</v>
      </c>
      <c r="B89" s="445" t="s">
        <v>150</v>
      </c>
      <c r="C89" s="446"/>
      <c r="D89" s="437" t="s">
        <v>201</v>
      </c>
      <c r="E89" s="441"/>
      <c r="F89" s="437" t="s">
        <v>152</v>
      </c>
      <c r="G89" s="438"/>
      <c r="H89" s="441"/>
      <c r="I89" s="429" t="s">
        <v>23</v>
      </c>
      <c r="J89" s="447"/>
      <c r="K89" s="403" t="s">
        <v>332</v>
      </c>
      <c r="L89" s="402"/>
      <c r="M89" s="131"/>
      <c r="N89" s="127">
        <v>77000</v>
      </c>
      <c r="O89" s="405">
        <v>7000</v>
      </c>
      <c r="P89" s="404"/>
      <c r="Q89" s="404"/>
      <c r="R89" s="404"/>
      <c r="S89" s="406"/>
      <c r="T89" s="136"/>
    </row>
    <row r="90" spans="1:20" s="106" customFormat="1" ht="36" customHeight="1">
      <c r="A90" s="107">
        <v>81</v>
      </c>
      <c r="B90" s="414" t="s">
        <v>150</v>
      </c>
      <c r="C90" s="415"/>
      <c r="D90" s="431" t="s">
        <v>164</v>
      </c>
      <c r="E90" s="439"/>
      <c r="F90" s="431" t="s">
        <v>159</v>
      </c>
      <c r="G90" s="432"/>
      <c r="H90" s="439"/>
      <c r="I90" s="342" t="s">
        <v>26</v>
      </c>
      <c r="J90" s="416"/>
      <c r="K90" s="344" t="s">
        <v>139</v>
      </c>
      <c r="L90" s="338"/>
      <c r="M90" s="129" t="s">
        <v>333</v>
      </c>
      <c r="N90" s="108">
        <v>0</v>
      </c>
      <c r="O90" s="345">
        <v>183800</v>
      </c>
      <c r="P90" s="346"/>
      <c r="Q90" s="346"/>
      <c r="R90" s="346"/>
      <c r="S90" s="347"/>
      <c r="T90" s="136"/>
    </row>
    <row r="91" spans="1:20" s="106" customFormat="1" ht="61.5" customHeight="1">
      <c r="A91" s="107">
        <v>82</v>
      </c>
      <c r="B91" s="414" t="s">
        <v>150</v>
      </c>
      <c r="C91" s="415"/>
      <c r="D91" s="431" t="s">
        <v>163</v>
      </c>
      <c r="E91" s="439"/>
      <c r="F91" s="431" t="s">
        <v>156</v>
      </c>
      <c r="G91" s="432"/>
      <c r="H91" s="439"/>
      <c r="I91" s="342" t="s">
        <v>23</v>
      </c>
      <c r="J91" s="416"/>
      <c r="K91" s="344" t="s">
        <v>330</v>
      </c>
      <c r="L91" s="338"/>
      <c r="M91" s="129" t="s">
        <v>331</v>
      </c>
      <c r="N91" s="108">
        <v>137760</v>
      </c>
      <c r="O91" s="345">
        <v>26240</v>
      </c>
      <c r="P91" s="346"/>
      <c r="Q91" s="346"/>
      <c r="R91" s="346"/>
      <c r="S91" s="347"/>
      <c r="T91" s="136"/>
    </row>
    <row r="92" spans="1:20" s="106" customFormat="1" ht="36" customHeight="1">
      <c r="A92" s="107">
        <v>83</v>
      </c>
      <c r="B92" s="414" t="s">
        <v>150</v>
      </c>
      <c r="C92" s="415"/>
      <c r="D92" s="431" t="s">
        <v>166</v>
      </c>
      <c r="E92" s="439"/>
      <c r="F92" s="431" t="s">
        <v>160</v>
      </c>
      <c r="G92" s="432"/>
      <c r="H92" s="439"/>
      <c r="I92" s="342" t="s">
        <v>23</v>
      </c>
      <c r="J92" s="416"/>
      <c r="K92" s="344" t="s">
        <v>332</v>
      </c>
      <c r="L92" s="338"/>
      <c r="M92" s="129"/>
      <c r="N92" s="108">
        <v>88000</v>
      </c>
      <c r="O92" s="345">
        <v>8000</v>
      </c>
      <c r="P92" s="346"/>
      <c r="Q92" s="346"/>
      <c r="R92" s="346"/>
      <c r="S92" s="347"/>
      <c r="T92" s="136"/>
    </row>
    <row r="93" spans="1:20" s="106" customFormat="1" ht="36" customHeight="1">
      <c r="A93" s="107">
        <v>84</v>
      </c>
      <c r="B93" s="414" t="s">
        <v>150</v>
      </c>
      <c r="C93" s="415"/>
      <c r="D93" s="431" t="s">
        <v>201</v>
      </c>
      <c r="E93" s="439"/>
      <c r="F93" s="431" t="s">
        <v>152</v>
      </c>
      <c r="G93" s="432"/>
      <c r="H93" s="439"/>
      <c r="I93" s="342" t="s">
        <v>23</v>
      </c>
      <c r="J93" s="416"/>
      <c r="K93" s="344" t="s">
        <v>332</v>
      </c>
      <c r="L93" s="338"/>
      <c r="M93" s="129"/>
      <c r="N93" s="108">
        <v>77000</v>
      </c>
      <c r="O93" s="345">
        <v>7000</v>
      </c>
      <c r="P93" s="346"/>
      <c r="Q93" s="346"/>
      <c r="R93" s="346"/>
      <c r="S93" s="347"/>
      <c r="T93" s="136"/>
    </row>
    <row r="94" spans="1:20" s="100" customFormat="1" ht="42" customHeight="1">
      <c r="A94" s="107">
        <v>85</v>
      </c>
      <c r="B94" s="414" t="s">
        <v>150</v>
      </c>
      <c r="C94" s="415"/>
      <c r="D94" s="431" t="s">
        <v>166</v>
      </c>
      <c r="E94" s="432"/>
      <c r="F94" s="431" t="s">
        <v>160</v>
      </c>
      <c r="G94" s="432"/>
      <c r="H94" s="439"/>
      <c r="I94" s="342" t="s">
        <v>23</v>
      </c>
      <c r="J94" s="343"/>
      <c r="K94" s="344" t="s">
        <v>332</v>
      </c>
      <c r="L94" s="338"/>
      <c r="M94" s="129"/>
      <c r="N94" s="108">
        <v>88000</v>
      </c>
      <c r="O94" s="345">
        <v>8000</v>
      </c>
      <c r="P94" s="346"/>
      <c r="Q94" s="346"/>
      <c r="R94" s="346"/>
      <c r="S94" s="347"/>
      <c r="T94" s="137"/>
    </row>
    <row r="95" spans="1:20" s="100" customFormat="1" ht="59.25" customHeight="1">
      <c r="A95" s="107">
        <v>86</v>
      </c>
      <c r="B95" s="414" t="s">
        <v>150</v>
      </c>
      <c r="C95" s="415"/>
      <c r="D95" s="431" t="s">
        <v>163</v>
      </c>
      <c r="E95" s="432"/>
      <c r="F95" s="431" t="s">
        <v>156</v>
      </c>
      <c r="G95" s="432"/>
      <c r="H95" s="439"/>
      <c r="I95" s="342" t="s">
        <v>23</v>
      </c>
      <c r="J95" s="343"/>
      <c r="K95" s="344" t="s">
        <v>330</v>
      </c>
      <c r="L95" s="338"/>
      <c r="M95" s="129" t="s">
        <v>331</v>
      </c>
      <c r="N95" s="108">
        <v>137760</v>
      </c>
      <c r="O95" s="345">
        <v>26240</v>
      </c>
      <c r="P95" s="346"/>
      <c r="Q95" s="346"/>
      <c r="R95" s="346"/>
      <c r="S95" s="347"/>
      <c r="T95" s="137"/>
    </row>
    <row r="96" spans="1:20" s="100" customFormat="1" ht="36.75" customHeight="1">
      <c r="A96" s="107">
        <v>87</v>
      </c>
      <c r="B96" s="414" t="s">
        <v>150</v>
      </c>
      <c r="C96" s="415"/>
      <c r="D96" s="431" t="s">
        <v>166</v>
      </c>
      <c r="E96" s="432"/>
      <c r="F96" s="431" t="s">
        <v>160</v>
      </c>
      <c r="G96" s="432"/>
      <c r="H96" s="439"/>
      <c r="I96" s="342" t="s">
        <v>23</v>
      </c>
      <c r="J96" s="343"/>
      <c r="K96" s="344" t="s">
        <v>332</v>
      </c>
      <c r="L96" s="338"/>
      <c r="M96" s="129"/>
      <c r="N96" s="108">
        <v>20000</v>
      </c>
      <c r="O96" s="345">
        <v>8000</v>
      </c>
      <c r="P96" s="346"/>
      <c r="Q96" s="346"/>
      <c r="R96" s="346"/>
      <c r="S96" s="347"/>
      <c r="T96" s="137"/>
    </row>
    <row r="97" spans="1:20" s="100" customFormat="1" ht="60" customHeight="1">
      <c r="A97" s="107">
        <v>88</v>
      </c>
      <c r="B97" s="414" t="s">
        <v>150</v>
      </c>
      <c r="C97" s="415"/>
      <c r="D97" s="431" t="s">
        <v>163</v>
      </c>
      <c r="E97" s="432"/>
      <c r="F97" s="431" t="s">
        <v>156</v>
      </c>
      <c r="G97" s="432"/>
      <c r="H97" s="439"/>
      <c r="I97" s="342" t="s">
        <v>23</v>
      </c>
      <c r="J97" s="343"/>
      <c r="K97" s="344" t="s">
        <v>330</v>
      </c>
      <c r="L97" s="338"/>
      <c r="M97" s="129" t="s">
        <v>331</v>
      </c>
      <c r="N97" s="108">
        <v>137760</v>
      </c>
      <c r="O97" s="345">
        <v>26240</v>
      </c>
      <c r="P97" s="346"/>
      <c r="Q97" s="346"/>
      <c r="R97" s="346"/>
      <c r="S97" s="347"/>
      <c r="T97" s="137"/>
    </row>
    <row r="98" spans="1:20" s="100" customFormat="1" ht="37.5" customHeight="1">
      <c r="A98" s="107">
        <v>89</v>
      </c>
      <c r="B98" s="414" t="s">
        <v>150</v>
      </c>
      <c r="C98" s="415"/>
      <c r="D98" s="431" t="s">
        <v>166</v>
      </c>
      <c r="E98" s="432"/>
      <c r="F98" s="431" t="s">
        <v>160</v>
      </c>
      <c r="G98" s="432"/>
      <c r="H98" s="439"/>
      <c r="I98" s="342" t="s">
        <v>23</v>
      </c>
      <c r="J98" s="343"/>
      <c r="K98" s="344" t="s">
        <v>332</v>
      </c>
      <c r="L98" s="338"/>
      <c r="M98" s="129"/>
      <c r="N98" s="108">
        <v>88000</v>
      </c>
      <c r="O98" s="345">
        <v>8000</v>
      </c>
      <c r="P98" s="346"/>
      <c r="Q98" s="346"/>
      <c r="R98" s="346"/>
      <c r="S98" s="347"/>
      <c r="T98" s="137"/>
    </row>
    <row r="99" spans="1:20" s="100" customFormat="1" ht="41.25" customHeight="1">
      <c r="A99" s="140">
        <v>90</v>
      </c>
      <c r="B99" s="407" t="s">
        <v>150</v>
      </c>
      <c r="C99" s="408"/>
      <c r="D99" s="435" t="s">
        <v>166</v>
      </c>
      <c r="E99" s="436"/>
      <c r="F99" s="435" t="s">
        <v>160</v>
      </c>
      <c r="G99" s="436"/>
      <c r="H99" s="440"/>
      <c r="I99" s="362" t="s">
        <v>23</v>
      </c>
      <c r="J99" s="363"/>
      <c r="K99" s="361" t="s">
        <v>332</v>
      </c>
      <c r="L99" s="328"/>
      <c r="M99" s="187"/>
      <c r="N99" s="174">
        <v>88000</v>
      </c>
      <c r="O99" s="386">
        <v>8000</v>
      </c>
      <c r="P99" s="385"/>
      <c r="Q99" s="385"/>
      <c r="R99" s="385"/>
      <c r="S99" s="387"/>
      <c r="T99" s="137"/>
    </row>
    <row r="100" spans="1:20" s="100" customFormat="1" ht="39" customHeight="1">
      <c r="A100" s="142">
        <v>91</v>
      </c>
      <c r="B100" s="445" t="s">
        <v>150</v>
      </c>
      <c r="C100" s="446"/>
      <c r="D100" s="437" t="s">
        <v>163</v>
      </c>
      <c r="E100" s="438"/>
      <c r="F100" s="437" t="s">
        <v>156</v>
      </c>
      <c r="G100" s="438"/>
      <c r="H100" s="441"/>
      <c r="I100" s="429" t="s">
        <v>24</v>
      </c>
      <c r="J100" s="430"/>
      <c r="K100" s="403" t="s">
        <v>142</v>
      </c>
      <c r="L100" s="402"/>
      <c r="M100" s="131"/>
      <c r="N100" s="127">
        <v>12515699.2</v>
      </c>
      <c r="O100" s="405">
        <v>3128924.8</v>
      </c>
      <c r="P100" s="404"/>
      <c r="Q100" s="404"/>
      <c r="R100" s="404"/>
      <c r="S100" s="406"/>
      <c r="T100" s="137"/>
    </row>
    <row r="101" spans="1:20" s="100" customFormat="1" ht="41.25" customHeight="1">
      <c r="A101" s="107">
        <v>92</v>
      </c>
      <c r="B101" s="414" t="s">
        <v>150</v>
      </c>
      <c r="C101" s="415"/>
      <c r="D101" s="431" t="s">
        <v>166</v>
      </c>
      <c r="E101" s="432"/>
      <c r="F101" s="431" t="s">
        <v>160</v>
      </c>
      <c r="G101" s="432"/>
      <c r="H101" s="439"/>
      <c r="I101" s="342" t="s">
        <v>23</v>
      </c>
      <c r="J101" s="343"/>
      <c r="K101" s="344" t="s">
        <v>332</v>
      </c>
      <c r="L101" s="338"/>
      <c r="M101" s="129"/>
      <c r="N101" s="108">
        <v>87650</v>
      </c>
      <c r="O101" s="345">
        <v>8000</v>
      </c>
      <c r="P101" s="346"/>
      <c r="Q101" s="346"/>
      <c r="R101" s="346"/>
      <c r="S101" s="347"/>
      <c r="T101" s="137"/>
    </row>
    <row r="102" spans="1:20" s="100" customFormat="1" ht="43.5" customHeight="1">
      <c r="A102" s="107">
        <v>93</v>
      </c>
      <c r="B102" s="414" t="s">
        <v>150</v>
      </c>
      <c r="C102" s="415"/>
      <c r="D102" s="431" t="s">
        <v>163</v>
      </c>
      <c r="E102" s="432"/>
      <c r="F102" s="431" t="s">
        <v>156</v>
      </c>
      <c r="G102" s="432"/>
      <c r="H102" s="439"/>
      <c r="I102" s="342" t="s">
        <v>23</v>
      </c>
      <c r="J102" s="343"/>
      <c r="K102" s="344" t="s">
        <v>330</v>
      </c>
      <c r="L102" s="338"/>
      <c r="M102" s="129" t="s">
        <v>331</v>
      </c>
      <c r="N102" s="108">
        <v>137760</v>
      </c>
      <c r="O102" s="345">
        <v>26240</v>
      </c>
      <c r="P102" s="346"/>
      <c r="Q102" s="346"/>
      <c r="R102" s="346"/>
      <c r="S102" s="347"/>
      <c r="T102" s="137"/>
    </row>
    <row r="103" spans="1:20" s="100" customFormat="1" ht="38.25" customHeight="1">
      <c r="A103" s="107">
        <v>94</v>
      </c>
      <c r="B103" s="414" t="s">
        <v>150</v>
      </c>
      <c r="C103" s="415"/>
      <c r="D103" s="431" t="s">
        <v>201</v>
      </c>
      <c r="E103" s="432"/>
      <c r="F103" s="431" t="s">
        <v>152</v>
      </c>
      <c r="G103" s="432"/>
      <c r="H103" s="439"/>
      <c r="I103" s="342" t="s">
        <v>23</v>
      </c>
      <c r="J103" s="343"/>
      <c r="K103" s="344" t="s">
        <v>332</v>
      </c>
      <c r="L103" s="338"/>
      <c r="M103" s="129"/>
      <c r="N103" s="108">
        <v>88000</v>
      </c>
      <c r="O103" s="345">
        <v>8000</v>
      </c>
      <c r="P103" s="346"/>
      <c r="Q103" s="346"/>
      <c r="R103" s="346"/>
      <c r="S103" s="347"/>
      <c r="T103" s="137"/>
    </row>
    <row r="104" spans="1:20" s="100" customFormat="1" ht="57.75" customHeight="1">
      <c r="A104" s="107">
        <v>95</v>
      </c>
      <c r="B104" s="414" t="s">
        <v>150</v>
      </c>
      <c r="C104" s="415"/>
      <c r="D104" s="431" t="s">
        <v>163</v>
      </c>
      <c r="E104" s="432"/>
      <c r="F104" s="431" t="s">
        <v>156</v>
      </c>
      <c r="G104" s="432"/>
      <c r="H104" s="439"/>
      <c r="I104" s="342" t="s">
        <v>23</v>
      </c>
      <c r="J104" s="343"/>
      <c r="K104" s="344" t="s">
        <v>330</v>
      </c>
      <c r="L104" s="338"/>
      <c r="M104" s="129" t="s">
        <v>331</v>
      </c>
      <c r="N104" s="108">
        <v>137760</v>
      </c>
      <c r="O104" s="345">
        <v>26240</v>
      </c>
      <c r="P104" s="346"/>
      <c r="Q104" s="346"/>
      <c r="R104" s="346"/>
      <c r="S104" s="347"/>
      <c r="T104" s="137"/>
    </row>
    <row r="105" spans="1:20" s="100" customFormat="1" ht="33.75" customHeight="1">
      <c r="A105" s="107">
        <v>96</v>
      </c>
      <c r="B105" s="414" t="s">
        <v>150</v>
      </c>
      <c r="C105" s="415"/>
      <c r="D105" s="431" t="s">
        <v>163</v>
      </c>
      <c r="E105" s="432"/>
      <c r="F105" s="431" t="s">
        <v>157</v>
      </c>
      <c r="G105" s="432"/>
      <c r="H105" s="439"/>
      <c r="I105" s="342" t="s">
        <v>24</v>
      </c>
      <c r="J105" s="343"/>
      <c r="K105" s="344" t="s">
        <v>142</v>
      </c>
      <c r="L105" s="338"/>
      <c r="M105" s="129"/>
      <c r="N105" s="108">
        <v>865756.4</v>
      </c>
      <c r="O105" s="345">
        <v>215766.8</v>
      </c>
      <c r="P105" s="346"/>
      <c r="Q105" s="346"/>
      <c r="R105" s="346"/>
      <c r="S105" s="347"/>
      <c r="T105" s="137"/>
    </row>
    <row r="106" spans="1:20" s="100" customFormat="1" ht="33.75" customHeight="1">
      <c r="A106" s="107">
        <v>97</v>
      </c>
      <c r="B106" s="414" t="s">
        <v>150</v>
      </c>
      <c r="C106" s="415"/>
      <c r="D106" s="431" t="s">
        <v>163</v>
      </c>
      <c r="E106" s="432"/>
      <c r="F106" s="431" t="s">
        <v>156</v>
      </c>
      <c r="G106" s="432"/>
      <c r="H106" s="439"/>
      <c r="I106" s="342" t="s">
        <v>24</v>
      </c>
      <c r="J106" s="343"/>
      <c r="K106" s="344" t="s">
        <v>142</v>
      </c>
      <c r="L106" s="338"/>
      <c r="M106" s="129"/>
      <c r="N106" s="108">
        <v>3097804.6</v>
      </c>
      <c r="O106" s="345">
        <v>632009</v>
      </c>
      <c r="P106" s="346"/>
      <c r="Q106" s="346"/>
      <c r="R106" s="346"/>
      <c r="S106" s="347"/>
      <c r="T106" s="137"/>
    </row>
    <row r="107" spans="1:20" s="100" customFormat="1" ht="39" customHeight="1">
      <c r="A107" s="107">
        <v>98</v>
      </c>
      <c r="B107" s="414" t="s">
        <v>150</v>
      </c>
      <c r="C107" s="415"/>
      <c r="D107" s="431" t="s">
        <v>166</v>
      </c>
      <c r="E107" s="432"/>
      <c r="F107" s="431" t="s">
        <v>160</v>
      </c>
      <c r="G107" s="432"/>
      <c r="H107" s="439"/>
      <c r="I107" s="342" t="s">
        <v>23</v>
      </c>
      <c r="J107" s="343"/>
      <c r="K107" s="344" t="s">
        <v>332</v>
      </c>
      <c r="L107" s="338"/>
      <c r="M107" s="129"/>
      <c r="N107" s="108">
        <v>88000</v>
      </c>
      <c r="O107" s="345">
        <v>8000</v>
      </c>
      <c r="P107" s="346"/>
      <c r="Q107" s="346"/>
      <c r="R107" s="346"/>
      <c r="S107" s="347"/>
      <c r="T107" s="137"/>
    </row>
    <row r="108" spans="1:20" s="100" customFormat="1" ht="33.75" customHeight="1">
      <c r="A108" s="107">
        <v>99</v>
      </c>
      <c r="B108" s="414" t="s">
        <v>150</v>
      </c>
      <c r="C108" s="415"/>
      <c r="D108" s="431" t="s">
        <v>163</v>
      </c>
      <c r="E108" s="432"/>
      <c r="F108" s="431" t="s">
        <v>157</v>
      </c>
      <c r="G108" s="432"/>
      <c r="H108" s="439"/>
      <c r="I108" s="342" t="s">
        <v>24</v>
      </c>
      <c r="J108" s="343"/>
      <c r="K108" s="344" t="s">
        <v>142</v>
      </c>
      <c r="L108" s="338"/>
      <c r="M108" s="129"/>
      <c r="N108" s="108">
        <v>1289222.4</v>
      </c>
      <c r="O108" s="345">
        <v>322305.6</v>
      </c>
      <c r="P108" s="346"/>
      <c r="Q108" s="346"/>
      <c r="R108" s="346"/>
      <c r="S108" s="347"/>
      <c r="T108" s="137"/>
    </row>
    <row r="109" spans="1:20" s="100" customFormat="1" ht="43.5" customHeight="1">
      <c r="A109" s="107">
        <v>100</v>
      </c>
      <c r="B109" s="414" t="s">
        <v>150</v>
      </c>
      <c r="C109" s="415"/>
      <c r="D109" s="431" t="s">
        <v>166</v>
      </c>
      <c r="E109" s="432"/>
      <c r="F109" s="431" t="s">
        <v>160</v>
      </c>
      <c r="G109" s="432"/>
      <c r="H109" s="439"/>
      <c r="I109" s="342" t="s">
        <v>23</v>
      </c>
      <c r="J109" s="343"/>
      <c r="K109" s="344" t="s">
        <v>332</v>
      </c>
      <c r="L109" s="338"/>
      <c r="M109" s="129"/>
      <c r="N109" s="108">
        <v>88000</v>
      </c>
      <c r="O109" s="345">
        <v>8000</v>
      </c>
      <c r="P109" s="346"/>
      <c r="Q109" s="346"/>
      <c r="R109" s="346"/>
      <c r="S109" s="347"/>
      <c r="T109" s="137"/>
    </row>
    <row r="110" spans="1:20" s="100" customFormat="1" ht="40.5" customHeight="1">
      <c r="A110" s="140">
        <v>101</v>
      </c>
      <c r="B110" s="407" t="s">
        <v>150</v>
      </c>
      <c r="C110" s="408"/>
      <c r="D110" s="435" t="s">
        <v>201</v>
      </c>
      <c r="E110" s="436"/>
      <c r="F110" s="435" t="s">
        <v>153</v>
      </c>
      <c r="G110" s="436"/>
      <c r="H110" s="440"/>
      <c r="I110" s="362" t="s">
        <v>25</v>
      </c>
      <c r="J110" s="363"/>
      <c r="K110" s="361" t="s">
        <v>141</v>
      </c>
      <c r="L110" s="328"/>
      <c r="M110" s="187"/>
      <c r="N110" s="174">
        <v>0</v>
      </c>
      <c r="O110" s="386">
        <v>4250</v>
      </c>
      <c r="P110" s="385"/>
      <c r="Q110" s="385"/>
      <c r="R110" s="385"/>
      <c r="S110" s="387"/>
      <c r="T110" s="137"/>
    </row>
    <row r="111" spans="1:20" s="100" customFormat="1" ht="72.75" customHeight="1">
      <c r="A111" s="142">
        <v>102</v>
      </c>
      <c r="B111" s="445" t="s">
        <v>150</v>
      </c>
      <c r="C111" s="446"/>
      <c r="D111" s="437" t="s">
        <v>163</v>
      </c>
      <c r="E111" s="438"/>
      <c r="F111" s="437" t="s">
        <v>156</v>
      </c>
      <c r="G111" s="438"/>
      <c r="H111" s="441"/>
      <c r="I111" s="429" t="s">
        <v>23</v>
      </c>
      <c r="J111" s="430"/>
      <c r="K111" s="403" t="s">
        <v>330</v>
      </c>
      <c r="L111" s="402"/>
      <c r="M111" s="131" t="s">
        <v>331</v>
      </c>
      <c r="N111" s="127">
        <v>137760</v>
      </c>
      <c r="O111" s="405">
        <v>26240</v>
      </c>
      <c r="P111" s="404"/>
      <c r="Q111" s="404"/>
      <c r="R111" s="404"/>
      <c r="S111" s="406"/>
      <c r="T111" s="137"/>
    </row>
    <row r="112" spans="1:20" s="100" customFormat="1" ht="36" customHeight="1">
      <c r="A112" s="107">
        <v>103</v>
      </c>
      <c r="B112" s="414" t="s">
        <v>150</v>
      </c>
      <c r="C112" s="415"/>
      <c r="D112" s="431" t="s">
        <v>201</v>
      </c>
      <c r="E112" s="432"/>
      <c r="F112" s="431" t="s">
        <v>152</v>
      </c>
      <c r="G112" s="432"/>
      <c r="H112" s="439"/>
      <c r="I112" s="342" t="s">
        <v>23</v>
      </c>
      <c r="J112" s="343"/>
      <c r="K112" s="344" t="s">
        <v>332</v>
      </c>
      <c r="L112" s="338"/>
      <c r="M112" s="129"/>
      <c r="N112" s="108">
        <v>77000</v>
      </c>
      <c r="O112" s="345">
        <v>7000</v>
      </c>
      <c r="P112" s="346"/>
      <c r="Q112" s="346"/>
      <c r="R112" s="346"/>
      <c r="S112" s="347"/>
      <c r="T112" s="137"/>
    </row>
    <row r="113" spans="1:20" s="100" customFormat="1" ht="36" customHeight="1">
      <c r="A113" s="107">
        <v>104</v>
      </c>
      <c r="B113" s="414" t="s">
        <v>150</v>
      </c>
      <c r="C113" s="415"/>
      <c r="D113" s="431" t="s">
        <v>166</v>
      </c>
      <c r="E113" s="432"/>
      <c r="F113" s="431" t="s">
        <v>160</v>
      </c>
      <c r="G113" s="432"/>
      <c r="H113" s="439"/>
      <c r="I113" s="342" t="s">
        <v>23</v>
      </c>
      <c r="J113" s="343"/>
      <c r="K113" s="344" t="s">
        <v>332</v>
      </c>
      <c r="L113" s="338"/>
      <c r="M113" s="129"/>
      <c r="N113" s="108">
        <v>88000</v>
      </c>
      <c r="O113" s="345">
        <v>8000</v>
      </c>
      <c r="P113" s="346"/>
      <c r="Q113" s="346"/>
      <c r="R113" s="346"/>
      <c r="S113" s="347"/>
      <c r="T113" s="137"/>
    </row>
    <row r="114" spans="1:20" s="100" customFormat="1" ht="38.25" customHeight="1">
      <c r="A114" s="107">
        <v>105</v>
      </c>
      <c r="B114" s="414" t="s">
        <v>150</v>
      </c>
      <c r="C114" s="415"/>
      <c r="D114" s="431" t="s">
        <v>201</v>
      </c>
      <c r="E114" s="432"/>
      <c r="F114" s="431" t="s">
        <v>152</v>
      </c>
      <c r="G114" s="432"/>
      <c r="H114" s="439"/>
      <c r="I114" s="342" t="s">
        <v>23</v>
      </c>
      <c r="J114" s="343"/>
      <c r="K114" s="344" t="s">
        <v>332</v>
      </c>
      <c r="L114" s="338"/>
      <c r="M114" s="129"/>
      <c r="N114" s="108">
        <v>77000</v>
      </c>
      <c r="O114" s="345">
        <v>7000</v>
      </c>
      <c r="P114" s="346"/>
      <c r="Q114" s="346"/>
      <c r="R114" s="346"/>
      <c r="S114" s="347"/>
      <c r="T114" s="137"/>
    </row>
    <row r="115" spans="1:20" s="100" customFormat="1" ht="36" customHeight="1">
      <c r="A115" s="107">
        <v>106</v>
      </c>
      <c r="B115" s="414" t="s">
        <v>150</v>
      </c>
      <c r="C115" s="415"/>
      <c r="D115" s="431" t="s">
        <v>166</v>
      </c>
      <c r="E115" s="432"/>
      <c r="F115" s="431" t="s">
        <v>160</v>
      </c>
      <c r="G115" s="432"/>
      <c r="H115" s="439"/>
      <c r="I115" s="342" t="s">
        <v>23</v>
      </c>
      <c r="J115" s="343"/>
      <c r="K115" s="344" t="s">
        <v>332</v>
      </c>
      <c r="L115" s="338"/>
      <c r="M115" s="129"/>
      <c r="N115" s="108">
        <v>88000</v>
      </c>
      <c r="O115" s="345">
        <v>8000</v>
      </c>
      <c r="P115" s="346"/>
      <c r="Q115" s="346"/>
      <c r="R115" s="346"/>
      <c r="S115" s="347"/>
      <c r="T115" s="137"/>
    </row>
    <row r="116" spans="1:20" s="100" customFormat="1" ht="36" customHeight="1">
      <c r="A116" s="107">
        <v>107</v>
      </c>
      <c r="B116" s="414" t="s">
        <v>150</v>
      </c>
      <c r="C116" s="415"/>
      <c r="D116" s="431" t="s">
        <v>166</v>
      </c>
      <c r="E116" s="432"/>
      <c r="F116" s="431" t="s">
        <v>160</v>
      </c>
      <c r="G116" s="432"/>
      <c r="H116" s="439"/>
      <c r="I116" s="342" t="s">
        <v>23</v>
      </c>
      <c r="J116" s="343"/>
      <c r="K116" s="344" t="s">
        <v>332</v>
      </c>
      <c r="L116" s="338"/>
      <c r="M116" s="129"/>
      <c r="N116" s="108">
        <v>88000</v>
      </c>
      <c r="O116" s="345">
        <v>8000</v>
      </c>
      <c r="P116" s="346"/>
      <c r="Q116" s="346"/>
      <c r="R116" s="346"/>
      <c r="S116" s="347"/>
      <c r="T116" s="137"/>
    </row>
    <row r="117" spans="1:20" s="100" customFormat="1" ht="36" customHeight="1">
      <c r="A117" s="107">
        <v>108</v>
      </c>
      <c r="B117" s="414" t="s">
        <v>150</v>
      </c>
      <c r="C117" s="415"/>
      <c r="D117" s="431" t="s">
        <v>166</v>
      </c>
      <c r="E117" s="432"/>
      <c r="F117" s="431" t="s">
        <v>160</v>
      </c>
      <c r="G117" s="432"/>
      <c r="H117" s="439"/>
      <c r="I117" s="342" t="s">
        <v>23</v>
      </c>
      <c r="J117" s="343"/>
      <c r="K117" s="344" t="s">
        <v>332</v>
      </c>
      <c r="L117" s="338"/>
      <c r="M117" s="129"/>
      <c r="N117" s="108">
        <v>80000</v>
      </c>
      <c r="O117" s="345">
        <v>8000</v>
      </c>
      <c r="P117" s="346"/>
      <c r="Q117" s="346"/>
      <c r="R117" s="346"/>
      <c r="S117" s="347"/>
      <c r="T117" s="137"/>
    </row>
    <row r="118" spans="1:20" s="100" customFormat="1" ht="75.75" customHeight="1">
      <c r="A118" s="107">
        <v>109</v>
      </c>
      <c r="B118" s="414" t="s">
        <v>150</v>
      </c>
      <c r="C118" s="415"/>
      <c r="D118" s="431" t="s">
        <v>163</v>
      </c>
      <c r="E118" s="432"/>
      <c r="F118" s="431" t="s">
        <v>156</v>
      </c>
      <c r="G118" s="432"/>
      <c r="H118" s="439"/>
      <c r="I118" s="342" t="s">
        <v>23</v>
      </c>
      <c r="J118" s="343"/>
      <c r="K118" s="344" t="s">
        <v>330</v>
      </c>
      <c r="L118" s="338"/>
      <c r="M118" s="129" t="s">
        <v>331</v>
      </c>
      <c r="N118" s="108">
        <v>137760</v>
      </c>
      <c r="O118" s="345">
        <v>26240</v>
      </c>
      <c r="P118" s="346"/>
      <c r="Q118" s="346"/>
      <c r="R118" s="346"/>
      <c r="S118" s="347"/>
      <c r="T118" s="137"/>
    </row>
    <row r="119" spans="1:20" s="100" customFormat="1" ht="36" customHeight="1">
      <c r="A119" s="107">
        <v>110</v>
      </c>
      <c r="B119" s="414" t="s">
        <v>150</v>
      </c>
      <c r="C119" s="415"/>
      <c r="D119" s="431" t="s">
        <v>201</v>
      </c>
      <c r="E119" s="432"/>
      <c r="F119" s="431" t="s">
        <v>154</v>
      </c>
      <c r="G119" s="432"/>
      <c r="H119" s="439"/>
      <c r="I119" s="342" t="s">
        <v>25</v>
      </c>
      <c r="J119" s="343"/>
      <c r="K119" s="344" t="s">
        <v>141</v>
      </c>
      <c r="L119" s="338"/>
      <c r="M119" s="129"/>
      <c r="N119" s="108">
        <v>29425</v>
      </c>
      <c r="O119" s="345">
        <v>2675</v>
      </c>
      <c r="P119" s="346"/>
      <c r="Q119" s="346"/>
      <c r="R119" s="346"/>
      <c r="S119" s="347"/>
      <c r="T119" s="137"/>
    </row>
    <row r="120" spans="1:20" s="100" customFormat="1" ht="37.5" customHeight="1">
      <c r="A120" s="140">
        <v>111</v>
      </c>
      <c r="B120" s="442" t="s">
        <v>150</v>
      </c>
      <c r="C120" s="443"/>
      <c r="D120" s="433" t="s">
        <v>166</v>
      </c>
      <c r="E120" s="434"/>
      <c r="F120" s="433" t="s">
        <v>160</v>
      </c>
      <c r="G120" s="434"/>
      <c r="H120" s="444"/>
      <c r="I120" s="339" t="s">
        <v>23</v>
      </c>
      <c r="J120" s="341"/>
      <c r="K120" s="422" t="s">
        <v>332</v>
      </c>
      <c r="L120" s="421"/>
      <c r="M120" s="134"/>
      <c r="N120" s="135">
        <v>3415500</v>
      </c>
      <c r="O120" s="424">
        <v>1707750</v>
      </c>
      <c r="P120" s="423"/>
      <c r="Q120" s="423"/>
      <c r="R120" s="423"/>
      <c r="S120" s="425"/>
      <c r="T120" s="137"/>
    </row>
    <row r="121" spans="1:19" s="100" customFormat="1" ht="23.25" customHeight="1" thickBot="1">
      <c r="A121" s="143"/>
      <c r="B121" s="333" t="s">
        <v>3</v>
      </c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5"/>
      <c r="N121" s="133">
        <f>SUM(N7:N120)</f>
        <v>26276137.599999998</v>
      </c>
      <c r="O121" s="336">
        <f>SUM(O7:O120)</f>
        <v>33957953.120000005</v>
      </c>
      <c r="P121" s="334"/>
      <c r="Q121" s="334"/>
      <c r="R121" s="139"/>
      <c r="S121" s="112">
        <f>SUM(O121:R121)</f>
        <v>33957953.120000005</v>
      </c>
    </row>
    <row r="122" s="100" customFormat="1" ht="19.5" thickTop="1"/>
    <row r="123" s="100" customFormat="1" ht="18.75"/>
    <row r="124" s="100" customFormat="1" ht="18.75"/>
  </sheetData>
  <sheetProtection/>
  <mergeCells count="678">
    <mergeCell ref="O118:S118"/>
    <mergeCell ref="O119:S119"/>
    <mergeCell ref="O116:S116"/>
    <mergeCell ref="O106:S106"/>
    <mergeCell ref="O107:S107"/>
    <mergeCell ref="O108:S108"/>
    <mergeCell ref="O115:S115"/>
    <mergeCell ref="O110:S110"/>
    <mergeCell ref="O117:S117"/>
    <mergeCell ref="O109:S109"/>
    <mergeCell ref="O96:S96"/>
    <mergeCell ref="O100:S100"/>
    <mergeCell ref="O90:S90"/>
    <mergeCell ref="O91:S91"/>
    <mergeCell ref="O92:S92"/>
    <mergeCell ref="O93:S93"/>
    <mergeCell ref="O94:S94"/>
    <mergeCell ref="O95:S95"/>
    <mergeCell ref="O97:S97"/>
    <mergeCell ref="O98:S98"/>
    <mergeCell ref="O120:S120"/>
    <mergeCell ref="O111:S111"/>
    <mergeCell ref="O112:S112"/>
    <mergeCell ref="O113:S113"/>
    <mergeCell ref="O114:S114"/>
    <mergeCell ref="O101:S101"/>
    <mergeCell ref="O102:S102"/>
    <mergeCell ref="O103:S103"/>
    <mergeCell ref="O104:S104"/>
    <mergeCell ref="O105:S105"/>
    <mergeCell ref="O99:S99"/>
    <mergeCell ref="O121:Q121"/>
    <mergeCell ref="A70:M70"/>
    <mergeCell ref="A76:M76"/>
    <mergeCell ref="A79:M79"/>
    <mergeCell ref="I116:J116"/>
    <mergeCell ref="I117:J117"/>
    <mergeCell ref="I118:J118"/>
    <mergeCell ref="I119:J119"/>
    <mergeCell ref="I120:J120"/>
    <mergeCell ref="O89:S89"/>
    <mergeCell ref="I110:J110"/>
    <mergeCell ref="I111:J111"/>
    <mergeCell ref="I112:J112"/>
    <mergeCell ref="I113:J113"/>
    <mergeCell ref="I114:J114"/>
    <mergeCell ref="K108:L108"/>
    <mergeCell ref="K111:L111"/>
    <mergeCell ref="K112:L112"/>
    <mergeCell ref="K113:L113"/>
    <mergeCell ref="I115:J115"/>
    <mergeCell ref="I104:J104"/>
    <mergeCell ref="I105:J105"/>
    <mergeCell ref="I106:J106"/>
    <mergeCell ref="I107:J107"/>
    <mergeCell ref="I108:J108"/>
    <mergeCell ref="I109:J109"/>
    <mergeCell ref="B77:C77"/>
    <mergeCell ref="B78:C78"/>
    <mergeCell ref="D77:E77"/>
    <mergeCell ref="F77:H77"/>
    <mergeCell ref="I77:J77"/>
    <mergeCell ref="K77:L77"/>
    <mergeCell ref="D78:E78"/>
    <mergeCell ref="F78:H78"/>
    <mergeCell ref="I78:J78"/>
    <mergeCell ref="K78:L78"/>
    <mergeCell ref="O78:R78"/>
    <mergeCell ref="B80:C80"/>
    <mergeCell ref="D80:E80"/>
    <mergeCell ref="F80:H80"/>
    <mergeCell ref="I80:J80"/>
    <mergeCell ref="K80:L80"/>
    <mergeCell ref="B81:C81"/>
    <mergeCell ref="D81:E81"/>
    <mergeCell ref="F81:H81"/>
    <mergeCell ref="I81:J81"/>
    <mergeCell ref="K81:L81"/>
    <mergeCell ref="O81:R81"/>
    <mergeCell ref="B82:C82"/>
    <mergeCell ref="D82:E82"/>
    <mergeCell ref="F82:H82"/>
    <mergeCell ref="I82:J82"/>
    <mergeCell ref="K82:L82"/>
    <mergeCell ref="O82:R82"/>
    <mergeCell ref="B83:C83"/>
    <mergeCell ref="D83:E83"/>
    <mergeCell ref="F83:H83"/>
    <mergeCell ref="I83:J83"/>
    <mergeCell ref="K83:L83"/>
    <mergeCell ref="O83:R83"/>
    <mergeCell ref="B84:C84"/>
    <mergeCell ref="D84:E84"/>
    <mergeCell ref="F84:H84"/>
    <mergeCell ref="I84:J84"/>
    <mergeCell ref="K84:L84"/>
    <mergeCell ref="O84:R84"/>
    <mergeCell ref="B85:C85"/>
    <mergeCell ref="D85:E85"/>
    <mergeCell ref="F85:H85"/>
    <mergeCell ref="I85:J85"/>
    <mergeCell ref="K85:L85"/>
    <mergeCell ref="O85:R85"/>
    <mergeCell ref="B86:C86"/>
    <mergeCell ref="D86:E86"/>
    <mergeCell ref="F86:H86"/>
    <mergeCell ref="I86:J86"/>
    <mergeCell ref="K86:L86"/>
    <mergeCell ref="O86:R86"/>
    <mergeCell ref="B87:C87"/>
    <mergeCell ref="D87:E87"/>
    <mergeCell ref="F87:H87"/>
    <mergeCell ref="I87:J87"/>
    <mergeCell ref="K87:L87"/>
    <mergeCell ref="B88:C88"/>
    <mergeCell ref="D88:E88"/>
    <mergeCell ref="F88:H88"/>
    <mergeCell ref="I88:J88"/>
    <mergeCell ref="K88:L88"/>
    <mergeCell ref="B89:C89"/>
    <mergeCell ref="D89:E89"/>
    <mergeCell ref="F89:H89"/>
    <mergeCell ref="I89:J89"/>
    <mergeCell ref="K89:L89"/>
    <mergeCell ref="B90:C90"/>
    <mergeCell ref="D90:E90"/>
    <mergeCell ref="F90:H90"/>
    <mergeCell ref="I90:J90"/>
    <mergeCell ref="K90:L90"/>
    <mergeCell ref="B91:C91"/>
    <mergeCell ref="D91:E91"/>
    <mergeCell ref="F91:H91"/>
    <mergeCell ref="I91:J91"/>
    <mergeCell ref="K91:L91"/>
    <mergeCell ref="B92:C92"/>
    <mergeCell ref="D92:E92"/>
    <mergeCell ref="F92:H92"/>
    <mergeCell ref="I92:J92"/>
    <mergeCell ref="K92:L92"/>
    <mergeCell ref="B93:C93"/>
    <mergeCell ref="D93:E93"/>
    <mergeCell ref="F93:H93"/>
    <mergeCell ref="I93:J93"/>
    <mergeCell ref="K93:L93"/>
    <mergeCell ref="B94:C94"/>
    <mergeCell ref="D94:E94"/>
    <mergeCell ref="I94:J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F118:H118"/>
    <mergeCell ref="F119:H119"/>
    <mergeCell ref="F120:H120"/>
    <mergeCell ref="F116:H116"/>
    <mergeCell ref="B113:C113"/>
    <mergeCell ref="B114:C114"/>
    <mergeCell ref="B115:C115"/>
    <mergeCell ref="B116:C116"/>
    <mergeCell ref="B117:C117"/>
    <mergeCell ref="B118:C118"/>
    <mergeCell ref="F102:H102"/>
    <mergeCell ref="F103:H103"/>
    <mergeCell ref="F106:H106"/>
    <mergeCell ref="F107:H107"/>
    <mergeCell ref="B119:C119"/>
    <mergeCell ref="B120:C120"/>
    <mergeCell ref="F112:H112"/>
    <mergeCell ref="F113:H113"/>
    <mergeCell ref="F114:H114"/>
    <mergeCell ref="F115:H115"/>
    <mergeCell ref="D95:E95"/>
    <mergeCell ref="D96:E96"/>
    <mergeCell ref="F94:H94"/>
    <mergeCell ref="F95:H95"/>
    <mergeCell ref="F96:H96"/>
    <mergeCell ref="F97:H97"/>
    <mergeCell ref="F98:H98"/>
    <mergeCell ref="F99:H99"/>
    <mergeCell ref="F104:H104"/>
    <mergeCell ref="F105:H105"/>
    <mergeCell ref="F110:H110"/>
    <mergeCell ref="F111:H111"/>
    <mergeCell ref="F108:H108"/>
    <mergeCell ref="F109:H109"/>
    <mergeCell ref="F100:H100"/>
    <mergeCell ref="F101:H101"/>
    <mergeCell ref="F117:H117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K99:L99"/>
    <mergeCell ref="K100:L100"/>
    <mergeCell ref="K101:L101"/>
    <mergeCell ref="K102:L102"/>
    <mergeCell ref="K105:L105"/>
    <mergeCell ref="K106:L106"/>
    <mergeCell ref="K107:L107"/>
    <mergeCell ref="K114:L114"/>
    <mergeCell ref="K117:L117"/>
    <mergeCell ref="K109:L109"/>
    <mergeCell ref="K110:L110"/>
    <mergeCell ref="K115:L115"/>
    <mergeCell ref="K116:L116"/>
    <mergeCell ref="K118:L118"/>
    <mergeCell ref="K119:L119"/>
    <mergeCell ref="K120:L120"/>
    <mergeCell ref="K94:L94"/>
    <mergeCell ref="K95:L95"/>
    <mergeCell ref="K96:L96"/>
    <mergeCell ref="K97:L97"/>
    <mergeCell ref="K98:L98"/>
    <mergeCell ref="K103:L103"/>
    <mergeCell ref="K104:L104"/>
    <mergeCell ref="I95:J95"/>
    <mergeCell ref="I96:J96"/>
    <mergeCell ref="I97:J97"/>
    <mergeCell ref="I98:J98"/>
    <mergeCell ref="O75:R75"/>
    <mergeCell ref="I99:J99"/>
    <mergeCell ref="O77:R77"/>
    <mergeCell ref="O80:R80"/>
    <mergeCell ref="O87:S87"/>
    <mergeCell ref="O88:S88"/>
    <mergeCell ref="I100:J100"/>
    <mergeCell ref="I101:J101"/>
    <mergeCell ref="O74:R74"/>
    <mergeCell ref="B75:C75"/>
    <mergeCell ref="D75:E75"/>
    <mergeCell ref="F75:H75"/>
    <mergeCell ref="I75:J75"/>
    <mergeCell ref="K75:L75"/>
    <mergeCell ref="B74:C74"/>
    <mergeCell ref="D74:E74"/>
    <mergeCell ref="F74:H74"/>
    <mergeCell ref="I74:J74"/>
    <mergeCell ref="K74:L74"/>
    <mergeCell ref="O72:R72"/>
    <mergeCell ref="B73:C73"/>
    <mergeCell ref="D73:E73"/>
    <mergeCell ref="F73:H73"/>
    <mergeCell ref="I73:J73"/>
    <mergeCell ref="K73:L73"/>
    <mergeCell ref="O73:R73"/>
    <mergeCell ref="O71:R71"/>
    <mergeCell ref="B72:C72"/>
    <mergeCell ref="D72:E72"/>
    <mergeCell ref="F72:H72"/>
    <mergeCell ref="I72:J72"/>
    <mergeCell ref="O69:R69"/>
    <mergeCell ref="K72:L72"/>
    <mergeCell ref="B71:C71"/>
    <mergeCell ref="D71:E71"/>
    <mergeCell ref="F71:H71"/>
    <mergeCell ref="I71:J71"/>
    <mergeCell ref="K71:L71"/>
    <mergeCell ref="B69:C69"/>
    <mergeCell ref="D69:E69"/>
    <mergeCell ref="F69:H69"/>
    <mergeCell ref="I69:J69"/>
    <mergeCell ref="K69:L69"/>
    <mergeCell ref="O68:R68"/>
    <mergeCell ref="B68:C68"/>
    <mergeCell ref="D68:E68"/>
    <mergeCell ref="F68:H68"/>
    <mergeCell ref="I68:J68"/>
    <mergeCell ref="K68:L68"/>
    <mergeCell ref="O66:R66"/>
    <mergeCell ref="B67:C67"/>
    <mergeCell ref="D67:E67"/>
    <mergeCell ref="F67:H67"/>
    <mergeCell ref="I67:J67"/>
    <mergeCell ref="K67:L67"/>
    <mergeCell ref="O67:R67"/>
    <mergeCell ref="B66:C66"/>
    <mergeCell ref="D66:E66"/>
    <mergeCell ref="F66:H66"/>
    <mergeCell ref="I66:J66"/>
    <mergeCell ref="K66:L66"/>
    <mergeCell ref="B65:C65"/>
    <mergeCell ref="D65:E65"/>
    <mergeCell ref="F65:H65"/>
    <mergeCell ref="I65:J65"/>
    <mergeCell ref="K65:L65"/>
    <mergeCell ref="O63:R63"/>
    <mergeCell ref="B64:C64"/>
    <mergeCell ref="D64:E64"/>
    <mergeCell ref="F64:H64"/>
    <mergeCell ref="I64:J64"/>
    <mergeCell ref="K64:L64"/>
    <mergeCell ref="O64:R64"/>
    <mergeCell ref="O65:R65"/>
    <mergeCell ref="O62:R62"/>
    <mergeCell ref="B63:C63"/>
    <mergeCell ref="D63:E63"/>
    <mergeCell ref="F63:H63"/>
    <mergeCell ref="I63:J63"/>
    <mergeCell ref="K63:L63"/>
    <mergeCell ref="B62:C62"/>
    <mergeCell ref="D62:E62"/>
    <mergeCell ref="F62:H62"/>
    <mergeCell ref="I62:J62"/>
    <mergeCell ref="K62:L62"/>
    <mergeCell ref="B61:C61"/>
    <mergeCell ref="D61:E61"/>
    <mergeCell ref="F61:H61"/>
    <mergeCell ref="I61:J61"/>
    <mergeCell ref="K61:L61"/>
    <mergeCell ref="O59:R59"/>
    <mergeCell ref="B60:C60"/>
    <mergeCell ref="D60:E60"/>
    <mergeCell ref="F60:H60"/>
    <mergeCell ref="I60:J60"/>
    <mergeCell ref="K60:L60"/>
    <mergeCell ref="O60:R60"/>
    <mergeCell ref="O61:R61"/>
    <mergeCell ref="O58:R58"/>
    <mergeCell ref="B59:C59"/>
    <mergeCell ref="D59:E59"/>
    <mergeCell ref="F59:H59"/>
    <mergeCell ref="I59:J59"/>
    <mergeCell ref="K59:L59"/>
    <mergeCell ref="B58:C58"/>
    <mergeCell ref="D58:E58"/>
    <mergeCell ref="F58:H58"/>
    <mergeCell ref="I58:J58"/>
    <mergeCell ref="K58:L58"/>
    <mergeCell ref="B57:C57"/>
    <mergeCell ref="D57:E57"/>
    <mergeCell ref="F57:H57"/>
    <mergeCell ref="I57:J57"/>
    <mergeCell ref="K57:L57"/>
    <mergeCell ref="O55:R55"/>
    <mergeCell ref="B56:C56"/>
    <mergeCell ref="D56:E56"/>
    <mergeCell ref="F56:H56"/>
    <mergeCell ref="I56:J56"/>
    <mergeCell ref="K56:L56"/>
    <mergeCell ref="O56:R56"/>
    <mergeCell ref="O57:R57"/>
    <mergeCell ref="O54:R54"/>
    <mergeCell ref="B55:C55"/>
    <mergeCell ref="D55:E55"/>
    <mergeCell ref="F55:H55"/>
    <mergeCell ref="I55:J55"/>
    <mergeCell ref="K55:L55"/>
    <mergeCell ref="B54:C54"/>
    <mergeCell ref="D54:E54"/>
    <mergeCell ref="F54:H54"/>
    <mergeCell ref="I54:J54"/>
    <mergeCell ref="K54:L54"/>
    <mergeCell ref="B53:C53"/>
    <mergeCell ref="D53:E53"/>
    <mergeCell ref="F53:H53"/>
    <mergeCell ref="I53:J53"/>
    <mergeCell ref="K53:L53"/>
    <mergeCell ref="O51:R51"/>
    <mergeCell ref="B52:C52"/>
    <mergeCell ref="D52:E52"/>
    <mergeCell ref="F52:H52"/>
    <mergeCell ref="I52:J52"/>
    <mergeCell ref="K52:L52"/>
    <mergeCell ref="O52:R52"/>
    <mergeCell ref="O53:R53"/>
    <mergeCell ref="O50:R50"/>
    <mergeCell ref="B51:C51"/>
    <mergeCell ref="D51:E51"/>
    <mergeCell ref="F51:H51"/>
    <mergeCell ref="I51:J51"/>
    <mergeCell ref="K51:L51"/>
    <mergeCell ref="B50:C50"/>
    <mergeCell ref="D50:E50"/>
    <mergeCell ref="F50:H50"/>
    <mergeCell ref="I50:J50"/>
    <mergeCell ref="K50:L50"/>
    <mergeCell ref="B49:C49"/>
    <mergeCell ref="D49:E49"/>
    <mergeCell ref="F49:H49"/>
    <mergeCell ref="I49:J49"/>
    <mergeCell ref="K49:L49"/>
    <mergeCell ref="O47:R47"/>
    <mergeCell ref="B48:C48"/>
    <mergeCell ref="D48:E48"/>
    <mergeCell ref="F48:H48"/>
    <mergeCell ref="I48:J48"/>
    <mergeCell ref="K48:L48"/>
    <mergeCell ref="O48:R48"/>
    <mergeCell ref="O49:R49"/>
    <mergeCell ref="O46:R46"/>
    <mergeCell ref="B47:C47"/>
    <mergeCell ref="D47:E47"/>
    <mergeCell ref="F47:H47"/>
    <mergeCell ref="I47:J47"/>
    <mergeCell ref="K47:L47"/>
    <mergeCell ref="B46:C46"/>
    <mergeCell ref="D46:E46"/>
    <mergeCell ref="F46:H46"/>
    <mergeCell ref="I46:J46"/>
    <mergeCell ref="K46:L46"/>
    <mergeCell ref="B45:C45"/>
    <mergeCell ref="D45:E45"/>
    <mergeCell ref="F45:H45"/>
    <mergeCell ref="I45:J45"/>
    <mergeCell ref="K45:L45"/>
    <mergeCell ref="O43:R43"/>
    <mergeCell ref="B44:C44"/>
    <mergeCell ref="D44:E44"/>
    <mergeCell ref="F44:H44"/>
    <mergeCell ref="I44:J44"/>
    <mergeCell ref="K44:L44"/>
    <mergeCell ref="O44:R44"/>
    <mergeCell ref="O45:R45"/>
    <mergeCell ref="O42:R42"/>
    <mergeCell ref="B43:C43"/>
    <mergeCell ref="D43:E43"/>
    <mergeCell ref="F43:H43"/>
    <mergeCell ref="I43:J43"/>
    <mergeCell ref="K43:L43"/>
    <mergeCell ref="B42:C42"/>
    <mergeCell ref="D42:E42"/>
    <mergeCell ref="F42:H42"/>
    <mergeCell ref="I42:J42"/>
    <mergeCell ref="K42:L42"/>
    <mergeCell ref="B41:C41"/>
    <mergeCell ref="D41:E41"/>
    <mergeCell ref="F41:H41"/>
    <mergeCell ref="I41:J41"/>
    <mergeCell ref="K41:L41"/>
    <mergeCell ref="O39:R39"/>
    <mergeCell ref="B40:C40"/>
    <mergeCell ref="D40:E40"/>
    <mergeCell ref="F40:H40"/>
    <mergeCell ref="I40:J40"/>
    <mergeCell ref="K40:L40"/>
    <mergeCell ref="O40:R40"/>
    <mergeCell ref="O41:R41"/>
    <mergeCell ref="O38:R38"/>
    <mergeCell ref="B39:C39"/>
    <mergeCell ref="D39:E39"/>
    <mergeCell ref="F39:H39"/>
    <mergeCell ref="I39:J39"/>
    <mergeCell ref="K39:L39"/>
    <mergeCell ref="B38:C38"/>
    <mergeCell ref="D38:E38"/>
    <mergeCell ref="F38:H38"/>
    <mergeCell ref="I38:J38"/>
    <mergeCell ref="K38:L38"/>
    <mergeCell ref="B37:C37"/>
    <mergeCell ref="D37:E37"/>
    <mergeCell ref="F37:H37"/>
    <mergeCell ref="I37:J37"/>
    <mergeCell ref="K37:L37"/>
    <mergeCell ref="O35:R35"/>
    <mergeCell ref="B36:C36"/>
    <mergeCell ref="D36:E36"/>
    <mergeCell ref="F36:H36"/>
    <mergeCell ref="I36:J36"/>
    <mergeCell ref="K36:L36"/>
    <mergeCell ref="O36:R36"/>
    <mergeCell ref="O37:R37"/>
    <mergeCell ref="O34:R34"/>
    <mergeCell ref="B35:C35"/>
    <mergeCell ref="D35:E35"/>
    <mergeCell ref="F35:H35"/>
    <mergeCell ref="I35:J35"/>
    <mergeCell ref="K35:L35"/>
    <mergeCell ref="B34:C34"/>
    <mergeCell ref="D34:E34"/>
    <mergeCell ref="F34:H34"/>
    <mergeCell ref="I34:J34"/>
    <mergeCell ref="K34:L34"/>
    <mergeCell ref="B33:C33"/>
    <mergeCell ref="D33:E33"/>
    <mergeCell ref="F33:H33"/>
    <mergeCell ref="I33:J33"/>
    <mergeCell ref="K33:L33"/>
    <mergeCell ref="O31:R31"/>
    <mergeCell ref="B32:C32"/>
    <mergeCell ref="D32:E32"/>
    <mergeCell ref="F32:H32"/>
    <mergeCell ref="I32:J32"/>
    <mergeCell ref="K32:L32"/>
    <mergeCell ref="O32:R32"/>
    <mergeCell ref="O33:R33"/>
    <mergeCell ref="O30:R30"/>
    <mergeCell ref="B31:C31"/>
    <mergeCell ref="D31:E31"/>
    <mergeCell ref="F31:H31"/>
    <mergeCell ref="I31:J31"/>
    <mergeCell ref="K31:L31"/>
    <mergeCell ref="B30:C30"/>
    <mergeCell ref="D30:E30"/>
    <mergeCell ref="F30:H30"/>
    <mergeCell ref="I30:J30"/>
    <mergeCell ref="K30:L30"/>
    <mergeCell ref="B29:C29"/>
    <mergeCell ref="D29:E29"/>
    <mergeCell ref="F29:H29"/>
    <mergeCell ref="I29:J29"/>
    <mergeCell ref="K29:L29"/>
    <mergeCell ref="O27:R27"/>
    <mergeCell ref="B28:C28"/>
    <mergeCell ref="D28:E28"/>
    <mergeCell ref="F28:H28"/>
    <mergeCell ref="I28:J28"/>
    <mergeCell ref="K28:L28"/>
    <mergeCell ref="O28:R28"/>
    <mergeCell ref="O29:R29"/>
    <mergeCell ref="O26:R26"/>
    <mergeCell ref="B27:C27"/>
    <mergeCell ref="D27:E27"/>
    <mergeCell ref="F27:H27"/>
    <mergeCell ref="I27:J27"/>
    <mergeCell ref="K27:L27"/>
    <mergeCell ref="B26:C26"/>
    <mergeCell ref="D26:E26"/>
    <mergeCell ref="F26:H26"/>
    <mergeCell ref="I26:J26"/>
    <mergeCell ref="K26:L26"/>
    <mergeCell ref="B25:C25"/>
    <mergeCell ref="D25:E25"/>
    <mergeCell ref="F25:H25"/>
    <mergeCell ref="I25:J25"/>
    <mergeCell ref="K25:L25"/>
    <mergeCell ref="O23:R23"/>
    <mergeCell ref="B24:C24"/>
    <mergeCell ref="D24:E24"/>
    <mergeCell ref="F24:H24"/>
    <mergeCell ref="I24:J24"/>
    <mergeCell ref="K24:L24"/>
    <mergeCell ref="O24:R24"/>
    <mergeCell ref="O25:R25"/>
    <mergeCell ref="O22:R22"/>
    <mergeCell ref="B23:C23"/>
    <mergeCell ref="D23:E23"/>
    <mergeCell ref="F23:H23"/>
    <mergeCell ref="I23:J23"/>
    <mergeCell ref="K23:L23"/>
    <mergeCell ref="B22:C22"/>
    <mergeCell ref="D22:E22"/>
    <mergeCell ref="F22:H22"/>
    <mergeCell ref="I22:J22"/>
    <mergeCell ref="K22:L22"/>
    <mergeCell ref="B21:C21"/>
    <mergeCell ref="D21:E21"/>
    <mergeCell ref="F21:H21"/>
    <mergeCell ref="I21:J21"/>
    <mergeCell ref="K21:L21"/>
    <mergeCell ref="O19:R19"/>
    <mergeCell ref="B20:C20"/>
    <mergeCell ref="D20:E20"/>
    <mergeCell ref="F20:H20"/>
    <mergeCell ref="I20:J20"/>
    <mergeCell ref="K20:L20"/>
    <mergeCell ref="O20:R20"/>
    <mergeCell ref="O21:R21"/>
    <mergeCell ref="O18:R18"/>
    <mergeCell ref="B19:C19"/>
    <mergeCell ref="D19:E19"/>
    <mergeCell ref="F19:H19"/>
    <mergeCell ref="I19:J19"/>
    <mergeCell ref="K19:L19"/>
    <mergeCell ref="B18:C18"/>
    <mergeCell ref="D18:E18"/>
    <mergeCell ref="F18:H18"/>
    <mergeCell ref="K16:L16"/>
    <mergeCell ref="O16:R16"/>
    <mergeCell ref="I18:J18"/>
    <mergeCell ref="K18:L18"/>
    <mergeCell ref="O17:R17"/>
    <mergeCell ref="B17:C17"/>
    <mergeCell ref="D17:E17"/>
    <mergeCell ref="F17:H17"/>
    <mergeCell ref="I17:J17"/>
    <mergeCell ref="K17:L17"/>
    <mergeCell ref="O14:R14"/>
    <mergeCell ref="B15:C15"/>
    <mergeCell ref="D15:E15"/>
    <mergeCell ref="F15:H15"/>
    <mergeCell ref="I15:J15"/>
    <mergeCell ref="K15:L15"/>
    <mergeCell ref="O15:R15"/>
    <mergeCell ref="B14:C14"/>
    <mergeCell ref="O11:R11"/>
    <mergeCell ref="I12:J12"/>
    <mergeCell ref="K12:L12"/>
    <mergeCell ref="O12:R12"/>
    <mergeCell ref="B16:C16"/>
    <mergeCell ref="D16:E16"/>
    <mergeCell ref="O13:R13"/>
    <mergeCell ref="D14:E14"/>
    <mergeCell ref="F14:H14"/>
    <mergeCell ref="I14:J14"/>
    <mergeCell ref="D10:E10"/>
    <mergeCell ref="F10:H10"/>
    <mergeCell ref="I10:J10"/>
    <mergeCell ref="K10:L10"/>
    <mergeCell ref="I13:J13"/>
    <mergeCell ref="K13:L13"/>
    <mergeCell ref="D13:E13"/>
    <mergeCell ref="F13:H13"/>
    <mergeCell ref="F9:H9"/>
    <mergeCell ref="I9:J9"/>
    <mergeCell ref="K9:L9"/>
    <mergeCell ref="O9:R9"/>
    <mergeCell ref="B11:C11"/>
    <mergeCell ref="D11:E11"/>
    <mergeCell ref="F11:H11"/>
    <mergeCell ref="I11:J11"/>
    <mergeCell ref="K11:L11"/>
    <mergeCell ref="B10:C10"/>
    <mergeCell ref="O10:R10"/>
    <mergeCell ref="O7:R7"/>
    <mergeCell ref="B8:C8"/>
    <mergeCell ref="D8:E8"/>
    <mergeCell ref="F8:H8"/>
    <mergeCell ref="I8:J8"/>
    <mergeCell ref="K8:L8"/>
    <mergeCell ref="O8:R8"/>
    <mergeCell ref="B9:C9"/>
    <mergeCell ref="D9:E9"/>
    <mergeCell ref="A6:R6"/>
    <mergeCell ref="B7:C7"/>
    <mergeCell ref="D7:E7"/>
    <mergeCell ref="F7:H7"/>
    <mergeCell ref="I7:J7"/>
    <mergeCell ref="K7:L7"/>
    <mergeCell ref="B5:C5"/>
    <mergeCell ref="D5:E5"/>
    <mergeCell ref="F5:H5"/>
    <mergeCell ref="I5:J5"/>
    <mergeCell ref="K5:L5"/>
    <mergeCell ref="O5:R5"/>
    <mergeCell ref="B121:M121"/>
    <mergeCell ref="B12:C12"/>
    <mergeCell ref="D12:E12"/>
    <mergeCell ref="F12:H12"/>
    <mergeCell ref="I102:J102"/>
    <mergeCell ref="I103:J103"/>
    <mergeCell ref="K14:L14"/>
    <mergeCell ref="B13:C13"/>
    <mergeCell ref="F16:H16"/>
    <mergeCell ref="I16:J16"/>
  </mergeCells>
  <printOptions/>
  <pageMargins left="0.7874015748031497" right="0.15748031496062992" top="0.6299212598425197" bottom="0.4330708661417323" header="0.15748031496062992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1.57421875" style="1" customWidth="1"/>
    <col min="2" max="2" width="20.8515625" style="1" customWidth="1"/>
    <col min="3" max="3" width="12.421875" style="1" customWidth="1"/>
    <col min="4" max="4" width="8.8515625" style="1" customWidth="1"/>
    <col min="5" max="5" width="2.421875" style="1" customWidth="1"/>
    <col min="6" max="6" width="12.140625" style="14" customWidth="1"/>
    <col min="7" max="7" width="5.57421875" style="1" customWidth="1"/>
    <col min="8" max="8" width="12.140625" style="14" customWidth="1"/>
    <col min="9" max="16384" width="9.00390625" style="1" customWidth="1"/>
  </cols>
  <sheetData>
    <row r="1" spans="1:8" ht="21">
      <c r="A1" s="305" t="s">
        <v>0</v>
      </c>
      <c r="B1" s="305"/>
      <c r="C1" s="305"/>
      <c r="D1" s="305"/>
      <c r="E1" s="305"/>
      <c r="F1" s="305"/>
      <c r="G1" s="305"/>
      <c r="H1" s="305"/>
    </row>
    <row r="2" spans="1:8" ht="21">
      <c r="A2" s="305" t="s">
        <v>51</v>
      </c>
      <c r="B2" s="305"/>
      <c r="C2" s="305"/>
      <c r="D2" s="305"/>
      <c r="E2" s="305"/>
      <c r="F2" s="305"/>
      <c r="G2" s="305"/>
      <c r="H2" s="305"/>
    </row>
    <row r="3" spans="1:8" ht="21">
      <c r="A3" s="305" t="s">
        <v>524</v>
      </c>
      <c r="B3" s="305"/>
      <c r="C3" s="305"/>
      <c r="D3" s="305"/>
      <c r="E3" s="305"/>
      <c r="F3" s="305"/>
      <c r="G3" s="305"/>
      <c r="H3" s="305"/>
    </row>
    <row r="4" ht="11.25" customHeight="1"/>
    <row r="5" spans="1:8" ht="21">
      <c r="A5" s="2" t="s">
        <v>595</v>
      </c>
      <c r="F5" s="156">
        <v>2561</v>
      </c>
      <c r="G5" s="197"/>
      <c r="H5" s="156">
        <v>2560</v>
      </c>
    </row>
    <row r="6" spans="2:15" ht="21">
      <c r="B6" s="3" t="s">
        <v>33</v>
      </c>
      <c r="F6" s="14">
        <v>251088.19</v>
      </c>
      <c r="H6" s="14">
        <v>218514.01</v>
      </c>
      <c r="J6" s="3"/>
      <c r="O6" s="18"/>
    </row>
    <row r="7" spans="2:15" ht="21">
      <c r="B7" s="3" t="s">
        <v>34</v>
      </c>
      <c r="F7" s="14">
        <v>24306.58</v>
      </c>
      <c r="H7" s="14">
        <v>21705.43</v>
      </c>
      <c r="J7" s="3"/>
      <c r="O7" s="18"/>
    </row>
    <row r="8" spans="2:15" ht="21">
      <c r="B8" s="3" t="s">
        <v>35</v>
      </c>
      <c r="F8" s="14">
        <v>8235</v>
      </c>
      <c r="H8" s="14">
        <v>5040</v>
      </c>
      <c r="J8" s="3"/>
      <c r="O8" s="18"/>
    </row>
    <row r="9" spans="2:15" ht="21">
      <c r="B9" s="3" t="s">
        <v>36</v>
      </c>
      <c r="F9" s="14">
        <v>712006</v>
      </c>
      <c r="H9" s="14">
        <v>2165908</v>
      </c>
      <c r="J9" s="3"/>
      <c r="O9" s="18"/>
    </row>
    <row r="10" spans="2:15" ht="21">
      <c r="B10" s="3" t="s">
        <v>37</v>
      </c>
      <c r="F10" s="14">
        <v>83660</v>
      </c>
      <c r="H10" s="14">
        <v>85340</v>
      </c>
      <c r="J10" s="3"/>
      <c r="O10" s="18"/>
    </row>
    <row r="11" spans="2:15" ht="21">
      <c r="B11" s="3" t="s">
        <v>38</v>
      </c>
      <c r="F11" s="14">
        <v>25900</v>
      </c>
      <c r="H11" s="14">
        <v>25900</v>
      </c>
      <c r="J11" s="3"/>
      <c r="O11" s="18"/>
    </row>
    <row r="12" spans="2:15" ht="21">
      <c r="B12" s="3" t="s">
        <v>39</v>
      </c>
      <c r="F12" s="14">
        <v>302600</v>
      </c>
      <c r="H12" s="14">
        <v>302400</v>
      </c>
      <c r="J12" s="3"/>
      <c r="O12" s="18"/>
    </row>
    <row r="13" spans="2:15" ht="21">
      <c r="B13" s="3" t="s">
        <v>590</v>
      </c>
      <c r="F13" s="14">
        <v>3040</v>
      </c>
      <c r="H13" s="14">
        <v>0</v>
      </c>
      <c r="J13" s="3"/>
      <c r="O13" s="18"/>
    </row>
    <row r="14" spans="2:15" ht="21">
      <c r="B14" s="3" t="s">
        <v>40</v>
      </c>
      <c r="F14" s="14">
        <v>158628.63</v>
      </c>
      <c r="H14" s="14">
        <v>158568.4</v>
      </c>
      <c r="J14" s="3"/>
      <c r="O14" s="18"/>
    </row>
    <row r="15" spans="2:15" ht="21">
      <c r="B15" s="3" t="s">
        <v>41</v>
      </c>
      <c r="F15" s="14">
        <v>6868.38</v>
      </c>
      <c r="H15" s="14">
        <v>32393.97</v>
      </c>
      <c r="J15" s="3"/>
      <c r="O15" s="18"/>
    </row>
    <row r="16" spans="2:15" ht="21">
      <c r="B16" s="3" t="s">
        <v>42</v>
      </c>
      <c r="F16" s="14">
        <v>0</v>
      </c>
      <c r="H16" s="14">
        <v>43000</v>
      </c>
      <c r="J16" s="3"/>
      <c r="O16" s="18"/>
    </row>
    <row r="17" spans="2:15" ht="21">
      <c r="B17" s="3" t="s">
        <v>591</v>
      </c>
      <c r="F17" s="14">
        <v>675997.5</v>
      </c>
      <c r="H17" s="14">
        <v>675997.5</v>
      </c>
      <c r="J17" s="3"/>
      <c r="O17" s="18"/>
    </row>
    <row r="18" spans="2:15" ht="21">
      <c r="B18" s="3" t="s">
        <v>43</v>
      </c>
      <c r="F18" s="14">
        <v>0</v>
      </c>
      <c r="H18" s="14">
        <v>125143</v>
      </c>
      <c r="J18" s="3"/>
      <c r="O18" s="18"/>
    </row>
    <row r="19" spans="2:15" ht="21">
      <c r="B19" s="3" t="s">
        <v>44</v>
      </c>
      <c r="F19" s="14">
        <v>38786.65</v>
      </c>
      <c r="H19" s="14">
        <v>26698.11</v>
      </c>
      <c r="J19" s="3"/>
      <c r="O19" s="18"/>
    </row>
    <row r="20" spans="2:15" ht="21">
      <c r="B20" s="3" t="s">
        <v>45</v>
      </c>
      <c r="F20" s="14">
        <v>43720</v>
      </c>
      <c r="H20" s="14">
        <v>443720</v>
      </c>
      <c r="J20" s="3"/>
      <c r="O20" s="18"/>
    </row>
    <row r="21" spans="2:15" ht="21">
      <c r="B21" s="3" t="s">
        <v>46</v>
      </c>
      <c r="F21" s="14">
        <v>0</v>
      </c>
      <c r="H21" s="14">
        <v>15725</v>
      </c>
      <c r="J21" s="3"/>
      <c r="O21" s="18"/>
    </row>
    <row r="22" spans="2:15" ht="21">
      <c r="B22" s="3" t="s">
        <v>592</v>
      </c>
      <c r="F22" s="14">
        <v>69645</v>
      </c>
      <c r="H22" s="14">
        <v>0</v>
      </c>
      <c r="J22" s="3"/>
      <c r="O22" s="18"/>
    </row>
    <row r="23" spans="2:15" ht="21">
      <c r="B23" s="3" t="s">
        <v>47</v>
      </c>
      <c r="F23" s="14">
        <v>0</v>
      </c>
      <c r="H23" s="14">
        <v>3589</v>
      </c>
      <c r="J23" s="3"/>
      <c r="O23" s="18"/>
    </row>
    <row r="24" spans="2:15" ht="21">
      <c r="B24" s="3" t="s">
        <v>118</v>
      </c>
      <c r="F24" s="14">
        <v>0</v>
      </c>
      <c r="H24" s="14">
        <v>12410</v>
      </c>
      <c r="J24" s="3"/>
      <c r="O24" s="18"/>
    </row>
    <row r="25" spans="2:15" ht="21">
      <c r="B25" s="3" t="s">
        <v>119</v>
      </c>
      <c r="F25" s="14">
        <v>0</v>
      </c>
      <c r="H25" s="14">
        <v>2452</v>
      </c>
      <c r="J25" s="3"/>
      <c r="O25" s="18"/>
    </row>
    <row r="26" spans="2:15" ht="21">
      <c r="B26" s="3" t="s">
        <v>120</v>
      </c>
      <c r="F26" s="14">
        <v>0</v>
      </c>
      <c r="H26" s="14">
        <v>170</v>
      </c>
      <c r="J26" s="3"/>
      <c r="O26" s="18"/>
    </row>
    <row r="27" spans="2:15" ht="21">
      <c r="B27" s="3" t="s">
        <v>122</v>
      </c>
      <c r="F27" s="14">
        <v>0</v>
      </c>
      <c r="H27" s="14">
        <v>2800</v>
      </c>
      <c r="J27" s="3"/>
      <c r="O27" s="18"/>
    </row>
    <row r="28" spans="2:15" ht="21">
      <c r="B28" s="3" t="s">
        <v>121</v>
      </c>
      <c r="F28" s="14">
        <v>0</v>
      </c>
      <c r="H28" s="14">
        <v>415</v>
      </c>
      <c r="J28" s="3"/>
      <c r="O28" s="18"/>
    </row>
    <row r="29" spans="2:15" ht="21">
      <c r="B29" s="3" t="s">
        <v>123</v>
      </c>
      <c r="F29" s="14">
        <v>0</v>
      </c>
      <c r="H29" s="14">
        <v>2910</v>
      </c>
      <c r="J29" s="3"/>
      <c r="O29" s="18"/>
    </row>
    <row r="30" spans="2:15" ht="21">
      <c r="B30" s="3" t="s">
        <v>124</v>
      </c>
      <c r="F30" s="14">
        <v>0</v>
      </c>
      <c r="H30" s="14">
        <v>2209</v>
      </c>
      <c r="J30" s="3"/>
      <c r="O30" s="18"/>
    </row>
    <row r="31" spans="2:15" ht="21">
      <c r="B31" s="3" t="s">
        <v>125</v>
      </c>
      <c r="F31" s="14">
        <v>0</v>
      </c>
      <c r="H31" s="14">
        <v>22678</v>
      </c>
      <c r="J31" s="3"/>
      <c r="O31" s="18"/>
    </row>
    <row r="32" spans="2:15" ht="21">
      <c r="B32" s="3" t="s">
        <v>126</v>
      </c>
      <c r="F32" s="14">
        <v>0</v>
      </c>
      <c r="H32" s="14">
        <v>23997</v>
      </c>
      <c r="J32" s="3"/>
      <c r="O32" s="18"/>
    </row>
    <row r="33" spans="2:15" ht="21">
      <c r="B33" s="3" t="s">
        <v>127</v>
      </c>
      <c r="F33" s="14">
        <v>0</v>
      </c>
      <c r="H33" s="14">
        <v>11650</v>
      </c>
      <c r="J33" s="3"/>
      <c r="O33" s="18"/>
    </row>
    <row r="34" spans="2:15" ht="21">
      <c r="B34" s="3" t="s">
        <v>179</v>
      </c>
      <c r="F34" s="14">
        <v>0</v>
      </c>
      <c r="H34" s="14">
        <v>5569</v>
      </c>
      <c r="J34" s="3"/>
      <c r="O34" s="18"/>
    </row>
    <row r="35" spans="2:15" ht="21">
      <c r="B35" s="3" t="s">
        <v>593</v>
      </c>
      <c r="F35" s="14">
        <v>120315.24</v>
      </c>
      <c r="H35" s="14">
        <v>0</v>
      </c>
      <c r="J35" s="3"/>
      <c r="O35" s="18"/>
    </row>
    <row r="36" spans="2:15" ht="21">
      <c r="B36" s="3" t="s">
        <v>149</v>
      </c>
      <c r="F36" s="14">
        <v>41251.61</v>
      </c>
      <c r="H36" s="14">
        <v>385597.91</v>
      </c>
      <c r="J36" s="3"/>
      <c r="O36" s="18"/>
    </row>
    <row r="37" spans="2:15" ht="21">
      <c r="B37" s="3" t="s">
        <v>197</v>
      </c>
      <c r="F37" s="14">
        <v>0</v>
      </c>
      <c r="H37" s="14">
        <v>848129</v>
      </c>
      <c r="J37" s="3"/>
      <c r="O37" s="18"/>
    </row>
    <row r="38" spans="2:15" ht="21">
      <c r="B38" s="3" t="s">
        <v>594</v>
      </c>
      <c r="F38" s="14">
        <v>20000</v>
      </c>
      <c r="H38" s="14">
        <v>0</v>
      </c>
      <c r="J38" s="3"/>
      <c r="O38" s="18"/>
    </row>
    <row r="39" spans="2:15" ht="21">
      <c r="B39" s="3" t="s">
        <v>49</v>
      </c>
      <c r="F39" s="14">
        <v>0</v>
      </c>
      <c r="H39" s="14">
        <v>1191</v>
      </c>
      <c r="J39" s="3"/>
      <c r="O39" s="18"/>
    </row>
    <row r="40" spans="2:15" ht="21">
      <c r="B40" s="3" t="s">
        <v>198</v>
      </c>
      <c r="F40" s="14">
        <v>0</v>
      </c>
      <c r="H40" s="14">
        <v>800</v>
      </c>
      <c r="J40" s="3"/>
      <c r="O40" s="18"/>
    </row>
    <row r="41" spans="2:15" ht="21.75" thickBot="1">
      <c r="B41" s="25" t="s">
        <v>3</v>
      </c>
      <c r="F41" s="39">
        <f>SUM(F6:F40)</f>
        <v>2586048.78</v>
      </c>
      <c r="H41" s="39">
        <f>SUM(H6:H40)</f>
        <v>5672620.33</v>
      </c>
      <c r="J41" s="3"/>
      <c r="O41" s="18"/>
    </row>
    <row r="42" spans="10:15" ht="21.75" thickTop="1">
      <c r="J42" s="3"/>
      <c r="O42" s="18"/>
    </row>
    <row r="43" spans="10:15" ht="21">
      <c r="J43" s="3"/>
      <c r="O43" s="18"/>
    </row>
    <row r="44" spans="10:15" ht="21">
      <c r="J44" s="3"/>
      <c r="O44" s="18"/>
    </row>
    <row r="45" spans="10:15" ht="21">
      <c r="J45" s="3"/>
      <c r="O45" s="18"/>
    </row>
    <row r="46" spans="10:15" ht="21">
      <c r="J46" s="3"/>
      <c r="O46" s="18"/>
    </row>
    <row r="47" spans="10:15" ht="21">
      <c r="J47" s="3"/>
      <c r="O47" s="18"/>
    </row>
    <row r="48" spans="10:15" ht="21">
      <c r="J48" s="3"/>
      <c r="O48" s="18"/>
    </row>
    <row r="49" spans="10:15" ht="21">
      <c r="J49" s="3"/>
      <c r="O49" s="18"/>
    </row>
    <row r="50" spans="10:15" ht="21">
      <c r="J50" s="3"/>
      <c r="O50" s="18"/>
    </row>
    <row r="51" spans="10:15" ht="21">
      <c r="J51" s="3"/>
      <c r="O51" s="18"/>
    </row>
    <row r="52" spans="10:15" ht="21">
      <c r="J52" s="3"/>
      <c r="O52" s="18"/>
    </row>
    <row r="53" spans="10:15" ht="21">
      <c r="J53" s="3"/>
      <c r="O53" s="18"/>
    </row>
    <row r="54" spans="10:15" ht="21">
      <c r="J54" s="3"/>
      <c r="O54" s="18"/>
    </row>
    <row r="55" spans="10:15" ht="21">
      <c r="J55" s="3"/>
      <c r="O55" s="18"/>
    </row>
    <row r="56" spans="10:15" ht="21">
      <c r="J56" s="3"/>
      <c r="O56" s="18"/>
    </row>
    <row r="57" spans="10:15" ht="21">
      <c r="J57" s="3"/>
      <c r="O57" s="18"/>
    </row>
    <row r="58" spans="10:15" ht="21">
      <c r="J58" s="3"/>
      <c r="O58" s="18"/>
    </row>
    <row r="59" spans="10:15" ht="21">
      <c r="J59" s="3"/>
      <c r="O59" s="18"/>
    </row>
    <row r="60" spans="10:15" ht="21">
      <c r="J60" s="3"/>
      <c r="O60" s="18"/>
    </row>
    <row r="61" spans="10:15" ht="21">
      <c r="J61" s="3"/>
      <c r="O61" s="18"/>
    </row>
    <row r="62" spans="10:15" ht="21">
      <c r="J62" s="3"/>
      <c r="O62" s="18"/>
    </row>
    <row r="63" spans="10:15" ht="21">
      <c r="J63" s="3"/>
      <c r="O63" s="18"/>
    </row>
    <row r="64" spans="10:15" ht="21">
      <c r="J64" s="3"/>
      <c r="O64" s="18"/>
    </row>
    <row r="65" spans="10:15" ht="21">
      <c r="J65" s="3"/>
      <c r="O65" s="18"/>
    </row>
    <row r="66" spans="10:15" ht="21">
      <c r="J66" s="3"/>
      <c r="O66" s="18"/>
    </row>
    <row r="67" spans="10:15" ht="21">
      <c r="J67" s="3"/>
      <c r="O67" s="18"/>
    </row>
    <row r="68" spans="1:15" ht="21">
      <c r="A68" s="61"/>
      <c r="B68" s="61"/>
      <c r="C68" s="61"/>
      <c r="D68" s="61"/>
      <c r="E68" s="61"/>
      <c r="F68" s="60"/>
      <c r="G68" s="61"/>
      <c r="H68" s="60"/>
      <c r="J68" s="3"/>
      <c r="O68" s="18"/>
    </row>
    <row r="69" spans="10:15" ht="21">
      <c r="J69" s="3"/>
      <c r="O69" s="18"/>
    </row>
  </sheetData>
  <sheetProtection/>
  <mergeCells count="3">
    <mergeCell ref="A1:H1"/>
    <mergeCell ref="A2:H2"/>
    <mergeCell ref="A3:H3"/>
  </mergeCells>
  <printOptions/>
  <pageMargins left="0.7874015748031497" right="0.196850393700787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2018-10-17T09:28:28Z</cp:lastPrinted>
  <dcterms:created xsi:type="dcterms:W3CDTF">2015-11-03T09:15:13Z</dcterms:created>
  <dcterms:modified xsi:type="dcterms:W3CDTF">2018-10-29T09:12:29Z</dcterms:modified>
  <cp:category/>
  <cp:version/>
  <cp:contentType/>
  <cp:contentStatus/>
</cp:coreProperties>
</file>